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abricio Geraldo\Google Drive\Licitações\2018\4. Objetos\Cozinheiro, Ajud. Cozinha e Açougueiro\Edital Completo\"/>
    </mc:Choice>
  </mc:AlternateContent>
  <bookViews>
    <workbookView xWindow="0" yWindow="0" windowWidth="16380" windowHeight="8190" tabRatio="989"/>
  </bookViews>
  <sheets>
    <sheet name="RESUMO" sheetId="3" r:id="rId1"/>
    <sheet name="ITEM 01" sheetId="1" r:id="rId2"/>
    <sheet name="ITEM 02" sheetId="15" r:id="rId3"/>
    <sheet name="ITEM 03" sheetId="24" r:id="rId4"/>
    <sheet name="ITEM 04" sheetId="16" r:id="rId5"/>
    <sheet name="ITEM 05" sheetId="17" r:id="rId6"/>
    <sheet name="ITEM 06" sheetId="19" r:id="rId7"/>
    <sheet name="ITEM 07" sheetId="18" r:id="rId8"/>
    <sheet name="ITEM 08" sheetId="25" r:id="rId9"/>
    <sheet name="ITEM 09" sheetId="20" r:id="rId10"/>
    <sheet name="ITEM 10" sheetId="21" r:id="rId11"/>
    <sheet name="ITEM 11" sheetId="22" r:id="rId12"/>
    <sheet name="ITEM 12" sheetId="23" r:id="rId13"/>
    <sheet name="UNIFORMES" sheetId="6" r:id="rId14"/>
    <sheet name="BDI" sheetId="10" r:id="rId15"/>
    <sheet name="TRANSPORTE ALTERNATIVO" sheetId="11" r:id="rId16"/>
  </sheets>
  <definedNames>
    <definedName name="__xlnm.Print_Area_2" localSheetId="2">#REF!</definedName>
    <definedName name="__xlnm.Print_Area_2" localSheetId="3">#REF!</definedName>
    <definedName name="__xlnm.Print_Area_2" localSheetId="4">#REF!</definedName>
    <definedName name="__xlnm.Print_Area_2" localSheetId="5">#REF!</definedName>
    <definedName name="__xlnm.Print_Area_2" localSheetId="6">#REF!</definedName>
    <definedName name="__xlnm.Print_Area_2" localSheetId="7">#REF!</definedName>
    <definedName name="__xlnm.Print_Area_2" localSheetId="8">#REF!</definedName>
    <definedName name="__xlnm.Print_Area_2" localSheetId="9">#REF!</definedName>
    <definedName name="__xlnm.Print_Area_2" localSheetId="10">#REF!</definedName>
    <definedName name="__xlnm.Print_Area_2" localSheetId="11">#REF!</definedName>
    <definedName name="__xlnm.Print_Area_2" localSheetId="12">#REF!</definedName>
    <definedName name="__xlnm.Print_Area_2">#REF!</definedName>
    <definedName name="__xlnm.Print_Area_3" localSheetId="2">#REF!</definedName>
    <definedName name="__xlnm.Print_Area_3" localSheetId="3">#REF!</definedName>
    <definedName name="__xlnm.Print_Area_3" localSheetId="4">#REF!</definedName>
    <definedName name="__xlnm.Print_Area_3" localSheetId="5">#REF!</definedName>
    <definedName name="__xlnm.Print_Area_3" localSheetId="6">#REF!</definedName>
    <definedName name="__xlnm.Print_Area_3" localSheetId="7">#REF!</definedName>
    <definedName name="__xlnm.Print_Area_3" localSheetId="8">#REF!</definedName>
    <definedName name="__xlnm.Print_Area_3" localSheetId="9">#REF!</definedName>
    <definedName name="__xlnm.Print_Area_3" localSheetId="10">#REF!</definedName>
    <definedName name="__xlnm.Print_Area_3" localSheetId="11">#REF!</definedName>
    <definedName name="__xlnm.Print_Area_3" localSheetId="12">#REF!</definedName>
    <definedName name="__xlnm.Print_Area_3">#REF!</definedName>
    <definedName name="_xlnm.Print_Area" localSheetId="1">'ITEM 01'!$A$1:$D$153</definedName>
    <definedName name="_xlnm.Print_Area" localSheetId="2">'ITEM 02'!$A$1:$D$153</definedName>
    <definedName name="_xlnm.Print_Area" localSheetId="3">'ITEM 03'!$A$1:$D$153</definedName>
    <definedName name="_xlnm.Print_Area" localSheetId="4">'ITEM 04'!$A$1:$D$153</definedName>
    <definedName name="_xlnm.Print_Area" localSheetId="5">'ITEM 05'!$A$1:$D$153</definedName>
    <definedName name="_xlnm.Print_Area" localSheetId="6">'ITEM 06'!$A$1:$D$153</definedName>
    <definedName name="_xlnm.Print_Area" localSheetId="7">'ITEM 07'!$A$1:$D$153</definedName>
    <definedName name="_xlnm.Print_Area" localSheetId="8">'ITEM 08'!$A$1:$D$153</definedName>
    <definedName name="_xlnm.Print_Area" localSheetId="9">'ITEM 09'!$A$1:$D$153</definedName>
    <definedName name="_xlnm.Print_Area" localSheetId="10">'ITEM 10'!$A$1:$D$153</definedName>
    <definedName name="_xlnm.Print_Area" localSheetId="11">'ITEM 11'!$A$1:$D$153</definedName>
    <definedName name="_xlnm.Print_Area" localSheetId="12">'ITEM 12'!$A$1:$D$153</definedName>
    <definedName name="_xlnm.Print_Area" localSheetId="13">UNIFORMES!$A$1:$K$30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  <definedName name="_xlnm.Print_Titles" localSheetId="1">'ITEM 01'!$2:$7</definedName>
    <definedName name="_xlnm.Print_Titles" localSheetId="2">'ITEM 02'!$2:$7</definedName>
    <definedName name="_xlnm.Print_Titles" localSheetId="3">'ITEM 03'!$2:$7</definedName>
    <definedName name="_xlnm.Print_Titles" localSheetId="4">'ITEM 04'!$2:$7</definedName>
    <definedName name="_xlnm.Print_Titles" localSheetId="5">'ITEM 05'!$2:$7</definedName>
    <definedName name="_xlnm.Print_Titles" localSheetId="6">'ITEM 06'!$2:$7</definedName>
    <definedName name="_xlnm.Print_Titles" localSheetId="7">'ITEM 07'!$2:$7</definedName>
    <definedName name="_xlnm.Print_Titles" localSheetId="8">'ITEM 08'!$2:$7</definedName>
    <definedName name="_xlnm.Print_Titles" localSheetId="9">'ITEM 09'!$2:$7</definedName>
    <definedName name="_xlnm.Print_Titles" localSheetId="10">'ITEM 10'!$2:$7</definedName>
    <definedName name="_xlnm.Print_Titles" localSheetId="11">'ITEM 11'!$2:$7</definedName>
    <definedName name="_xlnm.Print_Titles" localSheetId="12">'ITEM 12'!$2:$7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55" i="6" l="1"/>
  <c r="J55" i="6"/>
  <c r="J53" i="6"/>
  <c r="K53" i="6" s="1"/>
  <c r="K51" i="6"/>
  <c r="J51" i="6"/>
  <c r="J49" i="6"/>
  <c r="K49" i="6" s="1"/>
  <c r="K47" i="6"/>
  <c r="J47" i="6"/>
  <c r="J45" i="6"/>
  <c r="K45" i="6" s="1"/>
  <c r="K43" i="6"/>
  <c r="J43" i="6"/>
  <c r="F43" i="6"/>
  <c r="J41" i="6"/>
  <c r="K41" i="6" s="1"/>
  <c r="K39" i="6"/>
  <c r="J39" i="6"/>
  <c r="J37" i="6"/>
  <c r="K37" i="6" s="1"/>
  <c r="K35" i="6"/>
  <c r="J35" i="6"/>
  <c r="J33" i="6"/>
  <c r="K33" i="6" s="1"/>
  <c r="K56" i="6" s="1"/>
  <c r="K57" i="6" s="1"/>
  <c r="J21" i="6"/>
  <c r="K21" i="6" s="1"/>
  <c r="D66" i="25"/>
  <c r="C132" i="25"/>
  <c r="C130" i="25"/>
  <c r="D111" i="25"/>
  <c r="D116" i="25" s="1"/>
  <c r="D73" i="25"/>
  <c r="D79" i="25" s="1"/>
  <c r="C62" i="25"/>
  <c r="D32" i="25"/>
  <c r="D41" i="25" s="1"/>
  <c r="A19" i="25"/>
  <c r="D27" i="25" s="1"/>
  <c r="C132" i="24"/>
  <c r="C130" i="24"/>
  <c r="D105" i="25" l="1"/>
  <c r="D57" i="25"/>
  <c r="D46" i="25"/>
  <c r="D49" i="25" s="1"/>
  <c r="D87" i="25"/>
  <c r="D88" i="25" s="1"/>
  <c r="D61" i="25"/>
  <c r="D24" i="25"/>
  <c r="D47" i="25"/>
  <c r="D58" i="25"/>
  <c r="D55" i="25"/>
  <c r="D59" i="25"/>
  <c r="D89" i="25"/>
  <c r="D146" i="25"/>
  <c r="D56" i="25"/>
  <c r="D60" i="25"/>
  <c r="D86" i="25"/>
  <c r="D103" i="25"/>
  <c r="D104" i="25" s="1"/>
  <c r="D54" i="25"/>
  <c r="D84" i="25"/>
  <c r="D32" i="24"/>
  <c r="D111" i="24"/>
  <c r="D116" i="24" s="1"/>
  <c r="D66" i="24"/>
  <c r="D73" i="24" s="1"/>
  <c r="D79" i="24" s="1"/>
  <c r="C62" i="24"/>
  <c r="D41" i="24"/>
  <c r="A19" i="24"/>
  <c r="D27" i="24" s="1"/>
  <c r="D94" i="25" l="1"/>
  <c r="D97" i="25" s="1"/>
  <c r="D48" i="25"/>
  <c r="D50" i="25" s="1"/>
  <c r="D77" i="25" s="1"/>
  <c r="D101" i="25"/>
  <c r="D100" i="25"/>
  <c r="D99" i="25"/>
  <c r="D98" i="25"/>
  <c r="D85" i="25"/>
  <c r="D90" i="25" s="1"/>
  <c r="D148" i="25" s="1"/>
  <c r="D62" i="25"/>
  <c r="D78" i="25" s="1"/>
  <c r="D80" i="25" s="1"/>
  <c r="D147" i="25" s="1"/>
  <c r="D105" i="24"/>
  <c r="D84" i="24"/>
  <c r="D59" i="24"/>
  <c r="D55" i="24"/>
  <c r="D87" i="24"/>
  <c r="D88" i="24" s="1"/>
  <c r="D58" i="24"/>
  <c r="D54" i="24"/>
  <c r="D47" i="24"/>
  <c r="D61" i="24"/>
  <c r="D46" i="24"/>
  <c r="D103" i="24"/>
  <c r="D104" i="24" s="1"/>
  <c r="D86" i="24"/>
  <c r="D57" i="24"/>
  <c r="D146" i="24"/>
  <c r="D89" i="24"/>
  <c r="D60" i="24"/>
  <c r="D56" i="24"/>
  <c r="D24" i="24"/>
  <c r="D66" i="23"/>
  <c r="D73" i="23" s="1"/>
  <c r="D79" i="23" s="1"/>
  <c r="C132" i="23"/>
  <c r="C130" i="23"/>
  <c r="D121" i="23"/>
  <c r="D126" i="23" s="1"/>
  <c r="D150" i="23" s="1"/>
  <c r="D111" i="23"/>
  <c r="D116" i="23" s="1"/>
  <c r="D87" i="23"/>
  <c r="D88" i="23" s="1"/>
  <c r="D67" i="23"/>
  <c r="C62" i="23"/>
  <c r="D58" i="23"/>
  <c r="D54" i="23"/>
  <c r="D47" i="23"/>
  <c r="D41" i="23"/>
  <c r="D105" i="23" s="1"/>
  <c r="D34" i="23"/>
  <c r="D27" i="23"/>
  <c r="A19" i="23"/>
  <c r="D24" i="23" s="1"/>
  <c r="D66" i="22"/>
  <c r="D73" i="22" s="1"/>
  <c r="D79" i="22" s="1"/>
  <c r="C132" i="22"/>
  <c r="C130" i="22"/>
  <c r="D116" i="22"/>
  <c r="D111" i="22"/>
  <c r="D67" i="22"/>
  <c r="C62" i="22"/>
  <c r="D34" i="22"/>
  <c r="D41" i="22" s="1"/>
  <c r="A19" i="22"/>
  <c r="D27" i="22" s="1"/>
  <c r="D66" i="21"/>
  <c r="C132" i="21"/>
  <c r="C130" i="21"/>
  <c r="D121" i="21"/>
  <c r="D126" i="21" s="1"/>
  <c r="D150" i="21" s="1"/>
  <c r="D116" i="21"/>
  <c r="D111" i="21"/>
  <c r="D67" i="21"/>
  <c r="D73" i="21"/>
  <c r="D79" i="21" s="1"/>
  <c r="C62" i="21"/>
  <c r="D41" i="21"/>
  <c r="D105" i="21" s="1"/>
  <c r="D34" i="21"/>
  <c r="A19" i="21"/>
  <c r="D27" i="21" s="1"/>
  <c r="D66" i="20"/>
  <c r="C132" i="20"/>
  <c r="C130" i="20"/>
  <c r="D111" i="20"/>
  <c r="D116" i="20" s="1"/>
  <c r="D67" i="20"/>
  <c r="D73" i="20"/>
  <c r="D79" i="20" s="1"/>
  <c r="C62" i="20"/>
  <c r="D41" i="20"/>
  <c r="D105" i="20" s="1"/>
  <c r="D34" i="20"/>
  <c r="A19" i="20"/>
  <c r="D27" i="20" s="1"/>
  <c r="D67" i="18"/>
  <c r="D66" i="18"/>
  <c r="D73" i="18" s="1"/>
  <c r="D79" i="18" s="1"/>
  <c r="D67" i="19"/>
  <c r="D73" i="19" s="1"/>
  <c r="D79" i="19" s="1"/>
  <c r="D66" i="19"/>
  <c r="C132" i="19"/>
  <c r="C130" i="19"/>
  <c r="D121" i="19"/>
  <c r="D126" i="19" s="1"/>
  <c r="D150" i="19" s="1"/>
  <c r="D111" i="19"/>
  <c r="D116" i="19" s="1"/>
  <c r="C62" i="19"/>
  <c r="D34" i="19"/>
  <c r="D41" i="19" s="1"/>
  <c r="D27" i="19"/>
  <c r="A19" i="19"/>
  <c r="D24" i="19" s="1"/>
  <c r="C132" i="18"/>
  <c r="C130" i="18"/>
  <c r="D121" i="18"/>
  <c r="D126" i="18" s="1"/>
  <c r="D150" i="18" s="1"/>
  <c r="D116" i="18"/>
  <c r="D111" i="18"/>
  <c r="C62" i="18"/>
  <c r="D34" i="18"/>
  <c r="D41" i="18" s="1"/>
  <c r="D24" i="18"/>
  <c r="A19" i="18"/>
  <c r="D27" i="18" s="1"/>
  <c r="D67" i="17"/>
  <c r="D66" i="17"/>
  <c r="C132" i="17"/>
  <c r="C130" i="17"/>
  <c r="D116" i="17"/>
  <c r="D111" i="17"/>
  <c r="D73" i="17"/>
  <c r="D79" i="17" s="1"/>
  <c r="C62" i="17"/>
  <c r="D41" i="17"/>
  <c r="D105" i="17" s="1"/>
  <c r="D34" i="17"/>
  <c r="A19" i="17"/>
  <c r="D27" i="17" s="1"/>
  <c r="D67" i="16"/>
  <c r="D66" i="16"/>
  <c r="D102" i="25" l="1"/>
  <c r="D106" i="25" s="1"/>
  <c r="D115" i="25" s="1"/>
  <c r="D117" i="25" s="1"/>
  <c r="D149" i="25" s="1"/>
  <c r="D48" i="24"/>
  <c r="D49" i="24"/>
  <c r="D62" i="24"/>
  <c r="D78" i="24" s="1"/>
  <c r="D85" i="24"/>
  <c r="D90" i="24" s="1"/>
  <c r="D148" i="24" s="1"/>
  <c r="D94" i="24"/>
  <c r="D56" i="23"/>
  <c r="D60" i="23"/>
  <c r="D89" i="23"/>
  <c r="D146" i="23"/>
  <c r="D46" i="23"/>
  <c r="D57" i="23"/>
  <c r="D61" i="23"/>
  <c r="D86" i="23"/>
  <c r="D103" i="23"/>
  <c r="D104" i="23" s="1"/>
  <c r="D55" i="23"/>
  <c r="D62" i="23" s="1"/>
  <c r="D78" i="23" s="1"/>
  <c r="D59" i="23"/>
  <c r="D84" i="23"/>
  <c r="D87" i="22"/>
  <c r="D88" i="22" s="1"/>
  <c r="D58" i="22"/>
  <c r="D54" i="22"/>
  <c r="D47" i="22"/>
  <c r="D94" i="22" s="1"/>
  <c r="D103" i="22"/>
  <c r="D104" i="22" s="1"/>
  <c r="D86" i="22"/>
  <c r="D61" i="22"/>
  <c r="D57" i="22"/>
  <c r="D46" i="22"/>
  <c r="D146" i="22"/>
  <c r="D89" i="22"/>
  <c r="D60" i="22"/>
  <c r="D56" i="22"/>
  <c r="D105" i="22"/>
  <c r="D84" i="22"/>
  <c r="D59" i="22"/>
  <c r="D55" i="22"/>
  <c r="D24" i="22"/>
  <c r="D60" i="21"/>
  <c r="D89" i="21"/>
  <c r="D146" i="21"/>
  <c r="D24" i="21"/>
  <c r="D46" i="21"/>
  <c r="D57" i="21"/>
  <c r="D61" i="21"/>
  <c r="D86" i="21"/>
  <c r="D103" i="21"/>
  <c r="D104" i="21" s="1"/>
  <c r="D54" i="21"/>
  <c r="D58" i="21"/>
  <c r="D87" i="21"/>
  <c r="D88" i="21" s="1"/>
  <c r="D56" i="21"/>
  <c r="D47" i="21"/>
  <c r="D94" i="21" s="1"/>
  <c r="D55" i="21"/>
  <c r="D59" i="21"/>
  <c r="D84" i="21"/>
  <c r="D89" i="20"/>
  <c r="D146" i="20"/>
  <c r="D24" i="20"/>
  <c r="D46" i="20"/>
  <c r="D57" i="20"/>
  <c r="D61" i="20"/>
  <c r="D86" i="20"/>
  <c r="D103" i="20"/>
  <c r="D104" i="20" s="1"/>
  <c r="D47" i="20"/>
  <c r="D54" i="20"/>
  <c r="D58" i="20"/>
  <c r="D87" i="20"/>
  <c r="D88" i="20" s="1"/>
  <c r="D94" i="20"/>
  <c r="D56" i="20"/>
  <c r="D60" i="20"/>
  <c r="D55" i="20"/>
  <c r="D59" i="20"/>
  <c r="D84" i="20"/>
  <c r="D105" i="19"/>
  <c r="D84" i="19"/>
  <c r="D59" i="19"/>
  <c r="D55" i="19"/>
  <c r="D87" i="19"/>
  <c r="D88" i="19" s="1"/>
  <c r="D54" i="19"/>
  <c r="D103" i="19"/>
  <c r="D104" i="19" s="1"/>
  <c r="D86" i="19"/>
  <c r="D61" i="19"/>
  <c r="D57" i="19"/>
  <c r="D46" i="19"/>
  <c r="D94" i="19" s="1"/>
  <c r="D146" i="19"/>
  <c r="D89" i="19"/>
  <c r="D60" i="19"/>
  <c r="D56" i="19"/>
  <c r="D58" i="19"/>
  <c r="D47" i="19"/>
  <c r="D87" i="18"/>
  <c r="D88" i="18" s="1"/>
  <c r="D58" i="18"/>
  <c r="D54" i="18"/>
  <c r="D47" i="18"/>
  <c r="D55" i="18"/>
  <c r="D103" i="18"/>
  <c r="D104" i="18" s="1"/>
  <c r="D86" i="18"/>
  <c r="D61" i="18"/>
  <c r="D57" i="18"/>
  <c r="D46" i="18"/>
  <c r="D105" i="18"/>
  <c r="D84" i="18"/>
  <c r="D146" i="18"/>
  <c r="D89" i="18"/>
  <c r="D60" i="18"/>
  <c r="D56" i="18"/>
  <c r="D59" i="18"/>
  <c r="D60" i="17"/>
  <c r="D24" i="17"/>
  <c r="D46" i="17"/>
  <c r="D57" i="17"/>
  <c r="D61" i="17"/>
  <c r="D86" i="17"/>
  <c r="D103" i="17"/>
  <c r="D104" i="17" s="1"/>
  <c r="D56" i="17"/>
  <c r="D146" i="17"/>
  <c r="D47" i="17"/>
  <c r="D54" i="17"/>
  <c r="D58" i="17"/>
  <c r="D87" i="17"/>
  <c r="D88" i="17" s="1"/>
  <c r="D94" i="17"/>
  <c r="D89" i="17"/>
  <c r="D55" i="17"/>
  <c r="D59" i="17"/>
  <c r="D84" i="17"/>
  <c r="C132" i="16"/>
  <c r="C130" i="16"/>
  <c r="D111" i="16"/>
  <c r="D116" i="16" s="1"/>
  <c r="D73" i="16"/>
  <c r="D79" i="16" s="1"/>
  <c r="C62" i="16"/>
  <c r="D41" i="16"/>
  <c r="D105" i="16" s="1"/>
  <c r="D34" i="16"/>
  <c r="A19" i="16"/>
  <c r="D27" i="16" s="1"/>
  <c r="C132" i="15"/>
  <c r="C130" i="15"/>
  <c r="D121" i="15"/>
  <c r="D126" i="15" s="1"/>
  <c r="D150" i="15" s="1"/>
  <c r="D34" i="15"/>
  <c r="D111" i="15"/>
  <c r="D116" i="15" s="1"/>
  <c r="D67" i="15"/>
  <c r="D66" i="15"/>
  <c r="D73" i="15" s="1"/>
  <c r="D79" i="15" s="1"/>
  <c r="C62" i="15"/>
  <c r="D41" i="15"/>
  <c r="D105" i="15" s="1"/>
  <c r="A19" i="15"/>
  <c r="D27" i="15" s="1"/>
  <c r="C132" i="1"/>
  <c r="C130" i="1"/>
  <c r="D67" i="1"/>
  <c r="D101" i="24" l="1"/>
  <c r="D97" i="24"/>
  <c r="D100" i="24"/>
  <c r="D99" i="24"/>
  <c r="D98" i="24"/>
  <c r="D50" i="24"/>
  <c r="D77" i="24" s="1"/>
  <c r="D80" i="24" s="1"/>
  <c r="D147" i="24" s="1"/>
  <c r="D48" i="23"/>
  <c r="D50" i="23" s="1"/>
  <c r="D77" i="23" s="1"/>
  <c r="D80" i="23" s="1"/>
  <c r="D147" i="23" s="1"/>
  <c r="D49" i="23"/>
  <c r="D94" i="23"/>
  <c r="D85" i="23"/>
  <c r="D90" i="23" s="1"/>
  <c r="D148" i="23" s="1"/>
  <c r="D100" i="22"/>
  <c r="D99" i="22"/>
  <c r="D98" i="22"/>
  <c r="D101" i="22"/>
  <c r="D97" i="22"/>
  <c r="D85" i="22"/>
  <c r="D90" i="22" s="1"/>
  <c r="D148" i="22" s="1"/>
  <c r="D62" i="22"/>
  <c r="D78" i="22" s="1"/>
  <c r="D49" i="22"/>
  <c r="D48" i="22"/>
  <c r="D50" i="22" s="1"/>
  <c r="D77" i="22" s="1"/>
  <c r="D80" i="22" s="1"/>
  <c r="D147" i="22" s="1"/>
  <c r="D101" i="21"/>
  <c r="D97" i="21"/>
  <c r="D100" i="21"/>
  <c r="D99" i="21"/>
  <c r="D98" i="21"/>
  <c r="D62" i="21"/>
  <c r="D78" i="21" s="1"/>
  <c r="D85" i="21"/>
  <c r="D90" i="21" s="1"/>
  <c r="D148" i="21" s="1"/>
  <c r="D48" i="21"/>
  <c r="D49" i="21"/>
  <c r="D101" i="20"/>
  <c r="D97" i="20"/>
  <c r="D100" i="20"/>
  <c r="D99" i="20"/>
  <c r="D98" i="20"/>
  <c r="D48" i="20"/>
  <c r="D49" i="20"/>
  <c r="D85" i="20"/>
  <c r="D90" i="20"/>
  <c r="D148" i="20" s="1"/>
  <c r="D62" i="20"/>
  <c r="D78" i="20" s="1"/>
  <c r="D101" i="19"/>
  <c r="D97" i="19"/>
  <c r="D100" i="19"/>
  <c r="D99" i="19"/>
  <c r="D98" i="19"/>
  <c r="D48" i="19"/>
  <c r="D50" i="19" s="1"/>
  <c r="D77" i="19" s="1"/>
  <c r="D80" i="19" s="1"/>
  <c r="D147" i="19" s="1"/>
  <c r="D49" i="19"/>
  <c r="D62" i="19"/>
  <c r="D78" i="19" s="1"/>
  <c r="D85" i="19"/>
  <c r="D90" i="19" s="1"/>
  <c r="D148" i="19" s="1"/>
  <c r="D48" i="18"/>
  <c r="D49" i="18"/>
  <c r="D85" i="18"/>
  <c r="D90" i="18" s="1"/>
  <c r="D148" i="18" s="1"/>
  <c r="D94" i="18"/>
  <c r="D62" i="18"/>
  <c r="D78" i="18" s="1"/>
  <c r="D101" i="17"/>
  <c r="D97" i="17"/>
  <c r="D100" i="17"/>
  <c r="D99" i="17"/>
  <c r="D98" i="17"/>
  <c r="D62" i="17"/>
  <c r="D78" i="17" s="1"/>
  <c r="D48" i="17"/>
  <c r="D49" i="17"/>
  <c r="D85" i="17"/>
  <c r="D90" i="17"/>
  <c r="D148" i="17" s="1"/>
  <c r="D89" i="16"/>
  <c r="D146" i="16"/>
  <c r="D56" i="16"/>
  <c r="D60" i="16"/>
  <c r="D24" i="16"/>
  <c r="D46" i="16"/>
  <c r="D57" i="16"/>
  <c r="D61" i="16"/>
  <c r="D86" i="16"/>
  <c r="D103" i="16"/>
  <c r="D104" i="16" s="1"/>
  <c r="D47" i="16"/>
  <c r="D87" i="16"/>
  <c r="D88" i="16" s="1"/>
  <c r="D54" i="16"/>
  <c r="D62" i="16" s="1"/>
  <c r="D78" i="16" s="1"/>
  <c r="D58" i="16"/>
  <c r="D55" i="16"/>
  <c r="D59" i="16"/>
  <c r="D84" i="16"/>
  <c r="D89" i="15"/>
  <c r="D146" i="15"/>
  <c r="D24" i="15"/>
  <c r="D56" i="15"/>
  <c r="D60" i="15"/>
  <c r="D46" i="15"/>
  <c r="D57" i="15"/>
  <c r="D61" i="15"/>
  <c r="D86" i="15"/>
  <c r="D103" i="15"/>
  <c r="D104" i="15" s="1"/>
  <c r="D47" i="15"/>
  <c r="D54" i="15"/>
  <c r="D58" i="15"/>
  <c r="D87" i="15"/>
  <c r="D88" i="15" s="1"/>
  <c r="D94" i="15"/>
  <c r="D55" i="15"/>
  <c r="D59" i="15"/>
  <c r="D84" i="15"/>
  <c r="D56" i="1"/>
  <c r="D47" i="1"/>
  <c r="D46" i="1"/>
  <c r="D34" i="1"/>
  <c r="D102" i="24" l="1"/>
  <c r="D106" i="24" s="1"/>
  <c r="D115" i="24" s="1"/>
  <c r="D117" i="24" s="1"/>
  <c r="D149" i="24" s="1"/>
  <c r="D101" i="23"/>
  <c r="D97" i="23"/>
  <c r="D99" i="23"/>
  <c r="D98" i="23"/>
  <c r="D100" i="23"/>
  <c r="D102" i="22"/>
  <c r="D106" i="22" s="1"/>
  <c r="D115" i="22" s="1"/>
  <c r="D117" i="22" s="1"/>
  <c r="D149" i="22" s="1"/>
  <c r="D50" i="21"/>
  <c r="D77" i="21" s="1"/>
  <c r="D80" i="21" s="1"/>
  <c r="D147" i="21" s="1"/>
  <c r="D102" i="21"/>
  <c r="D106" i="21" s="1"/>
  <c r="D115" i="21" s="1"/>
  <c r="D117" i="21" s="1"/>
  <c r="D149" i="21" s="1"/>
  <c r="D50" i="20"/>
  <c r="D77" i="20" s="1"/>
  <c r="D80" i="20" s="1"/>
  <c r="D147" i="20" s="1"/>
  <c r="D102" i="20"/>
  <c r="D106" i="20" s="1"/>
  <c r="D115" i="20" s="1"/>
  <c r="D117" i="20" s="1"/>
  <c r="D149" i="20" s="1"/>
  <c r="D102" i="19"/>
  <c r="D106" i="19" s="1"/>
  <c r="D115" i="19" s="1"/>
  <c r="D117" i="19" s="1"/>
  <c r="D149" i="19" s="1"/>
  <c r="D151" i="19" s="1"/>
  <c r="D100" i="18"/>
  <c r="D99" i="18"/>
  <c r="D97" i="18"/>
  <c r="D98" i="18"/>
  <c r="D101" i="18"/>
  <c r="D50" i="18"/>
  <c r="D77" i="18" s="1"/>
  <c r="D80" i="18" s="1"/>
  <c r="D147" i="18" s="1"/>
  <c r="D50" i="17"/>
  <c r="D77" i="17" s="1"/>
  <c r="D80" i="17" s="1"/>
  <c r="D147" i="17" s="1"/>
  <c r="D106" i="17"/>
  <c r="D115" i="17" s="1"/>
  <c r="D117" i="17" s="1"/>
  <c r="D149" i="17" s="1"/>
  <c r="D102" i="17"/>
  <c r="D85" i="16"/>
  <c r="D90" i="16" s="1"/>
  <c r="D148" i="16" s="1"/>
  <c r="D48" i="16"/>
  <c r="D49" i="16"/>
  <c r="D94" i="16"/>
  <c r="D62" i="15"/>
  <c r="D78" i="15" s="1"/>
  <c r="D101" i="15"/>
  <c r="D97" i="15"/>
  <c r="D100" i="15"/>
  <c r="D98" i="15"/>
  <c r="D99" i="15"/>
  <c r="D85" i="15"/>
  <c r="D90" i="15" s="1"/>
  <c r="D148" i="15" s="1"/>
  <c r="D48" i="15"/>
  <c r="D49" i="15"/>
  <c r="D27" i="1"/>
  <c r="F87" i="6"/>
  <c r="J89" i="6"/>
  <c r="K89" i="6" s="1"/>
  <c r="J87" i="6"/>
  <c r="K87" i="6" s="1"/>
  <c r="J85" i="6"/>
  <c r="K85" i="6" s="1"/>
  <c r="J83" i="6"/>
  <c r="K83" i="6" s="1"/>
  <c r="J81" i="6"/>
  <c r="K81" i="6" s="1"/>
  <c r="J79" i="6"/>
  <c r="K79" i="6" s="1"/>
  <c r="J77" i="6"/>
  <c r="K77" i="6" s="1"/>
  <c r="J75" i="6"/>
  <c r="K75" i="6" s="1"/>
  <c r="J73" i="6"/>
  <c r="K73" i="6" s="1"/>
  <c r="J71" i="6"/>
  <c r="K71" i="6" s="1"/>
  <c r="J69" i="6"/>
  <c r="K69" i="6" s="1"/>
  <c r="J67" i="6"/>
  <c r="K67" i="6" s="1"/>
  <c r="J65" i="6"/>
  <c r="K65" i="6" s="1"/>
  <c r="J63" i="6"/>
  <c r="K63" i="6" s="1"/>
  <c r="J61" i="6"/>
  <c r="K61" i="6" s="1"/>
  <c r="F15" i="6"/>
  <c r="J17" i="6"/>
  <c r="K17" i="6" s="1"/>
  <c r="D102" i="23" l="1"/>
  <c r="D106" i="23" s="1"/>
  <c r="D115" i="23" s="1"/>
  <c r="D117" i="23" s="1"/>
  <c r="D149" i="23" s="1"/>
  <c r="D151" i="23" s="1"/>
  <c r="D151" i="21"/>
  <c r="D130" i="19"/>
  <c r="D132" i="19" s="1"/>
  <c r="D102" i="18"/>
  <c r="D106" i="18" s="1"/>
  <c r="D115" i="18" s="1"/>
  <c r="D117" i="18" s="1"/>
  <c r="D149" i="18" s="1"/>
  <c r="D151" i="18" s="1"/>
  <c r="D50" i="16"/>
  <c r="D77" i="16" s="1"/>
  <c r="D80" i="16" s="1"/>
  <c r="D147" i="16" s="1"/>
  <c r="D101" i="16"/>
  <c r="D97" i="16"/>
  <c r="D100" i="16"/>
  <c r="D99" i="16"/>
  <c r="D98" i="16"/>
  <c r="D102" i="15"/>
  <c r="D106" i="15" s="1"/>
  <c r="D115" i="15" s="1"/>
  <c r="D117" i="15" s="1"/>
  <c r="D149" i="15" s="1"/>
  <c r="D50" i="15"/>
  <c r="D77" i="15" s="1"/>
  <c r="D80" i="15" s="1"/>
  <c r="D147" i="15" s="1"/>
  <c r="K90" i="6"/>
  <c r="K91" i="6" s="1"/>
  <c r="J27" i="6"/>
  <c r="K27" i="6" s="1"/>
  <c r="J25" i="6"/>
  <c r="K25" i="6" s="1"/>
  <c r="J23" i="6"/>
  <c r="K23" i="6" s="1"/>
  <c r="D121" i="24" l="1"/>
  <c r="D126" i="24" s="1"/>
  <c r="D150" i="24" s="1"/>
  <c r="D151" i="24" s="1"/>
  <c r="D130" i="24" s="1"/>
  <c r="D121" i="25"/>
  <c r="D126" i="25" s="1"/>
  <c r="D150" i="25" s="1"/>
  <c r="D151" i="25" s="1"/>
  <c r="D130" i="25" s="1"/>
  <c r="D130" i="23"/>
  <c r="D130" i="21"/>
  <c r="D137" i="19"/>
  <c r="D140" i="19"/>
  <c r="D141" i="19"/>
  <c r="D138" i="19"/>
  <c r="D130" i="18"/>
  <c r="D102" i="16"/>
  <c r="D106" i="16" s="1"/>
  <c r="D115" i="16" s="1"/>
  <c r="D117" i="16" s="1"/>
  <c r="D149" i="16" s="1"/>
  <c r="D151" i="15"/>
  <c r="D130" i="15" s="1"/>
  <c r="G6" i="10"/>
  <c r="G5" i="10"/>
  <c r="G11" i="10"/>
  <c r="G10" i="10"/>
  <c r="D132" i="24" l="1"/>
  <c r="D141" i="24" s="1"/>
  <c r="D132" i="25"/>
  <c r="D141" i="25" s="1"/>
  <c r="D132" i="23"/>
  <c r="D137" i="23" s="1"/>
  <c r="D132" i="21"/>
  <c r="D140" i="21" s="1"/>
  <c r="D142" i="19"/>
  <c r="D152" i="19" s="1"/>
  <c r="D153" i="19" s="1"/>
  <c r="C10" i="3" s="1"/>
  <c r="D132" i="18"/>
  <c r="D137" i="18" s="1"/>
  <c r="F16" i="10"/>
  <c r="F15" i="10"/>
  <c r="D137" i="24" l="1"/>
  <c r="D138" i="24"/>
  <c r="D140" i="24"/>
  <c r="D138" i="25"/>
  <c r="D137" i="25"/>
  <c r="D140" i="25"/>
  <c r="D140" i="23"/>
  <c r="D141" i="23"/>
  <c r="D138" i="23"/>
  <c r="D141" i="21"/>
  <c r="D137" i="21"/>
  <c r="D138" i="21"/>
  <c r="D140" i="18"/>
  <c r="D138" i="18"/>
  <c r="D141" i="18"/>
  <c r="D132" i="15"/>
  <c r="D141" i="15" s="1"/>
  <c r="D142" i="24" l="1"/>
  <c r="D152" i="24" s="1"/>
  <c r="D153" i="24" s="1"/>
  <c r="C7" i="3" s="1"/>
  <c r="D142" i="25"/>
  <c r="D152" i="25" s="1"/>
  <c r="D153" i="25" s="1"/>
  <c r="C12" i="3" s="1"/>
  <c r="E12" i="3" s="1"/>
  <c r="G12" i="3" s="1"/>
  <c r="H12" i="3" s="1"/>
  <c r="D142" i="23"/>
  <c r="D152" i="23" s="1"/>
  <c r="D153" i="23" s="1"/>
  <c r="C16" i="3" s="1"/>
  <c r="E16" i="3" s="1"/>
  <c r="G16" i="3" s="1"/>
  <c r="H16" i="3" s="1"/>
  <c r="D142" i="21"/>
  <c r="D152" i="21" s="1"/>
  <c r="D153" i="21" s="1"/>
  <c r="C14" i="3" s="1"/>
  <c r="E14" i="3" s="1"/>
  <c r="G14" i="3" s="1"/>
  <c r="H14" i="3" s="1"/>
  <c r="D142" i="18"/>
  <c r="D152" i="18" s="1"/>
  <c r="D153" i="18" s="1"/>
  <c r="C11" i="3" s="1"/>
  <c r="D138" i="15"/>
  <c r="D137" i="15"/>
  <c r="D140" i="15"/>
  <c r="D142" i="15" l="1"/>
  <c r="D152" i="15" s="1"/>
  <c r="D153" i="15" s="1"/>
  <c r="C6" i="3" s="1"/>
  <c r="J5" i="6"/>
  <c r="G5" i="11"/>
  <c r="H5" i="11" s="1"/>
  <c r="D66" i="1" s="1"/>
  <c r="A19" i="1" l="1"/>
  <c r="J19" i="6" l="1"/>
  <c r="J15" i="6"/>
  <c r="J13" i="6"/>
  <c r="J11" i="6"/>
  <c r="J9" i="6"/>
  <c r="J7" i="6"/>
  <c r="K7" i="6" s="1"/>
  <c r="K5" i="6"/>
  <c r="E11" i="3"/>
  <c r="G11" i="3" s="1"/>
  <c r="H11" i="3" s="1"/>
  <c r="E10" i="3"/>
  <c r="G10" i="3" s="1"/>
  <c r="H10" i="3" s="1"/>
  <c r="D111" i="1"/>
  <c r="D116" i="1" s="1"/>
  <c r="C62" i="1"/>
  <c r="D24" i="1"/>
  <c r="K13" i="6" l="1"/>
  <c r="K19" i="6"/>
  <c r="K11" i="6"/>
  <c r="K15" i="6"/>
  <c r="D73" i="1"/>
  <c r="D79" i="1" s="1"/>
  <c r="K9" i="6"/>
  <c r="K28" i="6" l="1"/>
  <c r="K29" i="6" s="1"/>
  <c r="E7" i="3"/>
  <c r="G7" i="3" s="1"/>
  <c r="H7" i="3" s="1"/>
  <c r="D41" i="1"/>
  <c r="D121" i="22" l="1"/>
  <c r="D126" i="22" s="1"/>
  <c r="D150" i="22" s="1"/>
  <c r="D151" i="22" s="1"/>
  <c r="D130" i="22" s="1"/>
  <c r="D121" i="20"/>
  <c r="D126" i="20" s="1"/>
  <c r="D150" i="20" s="1"/>
  <c r="D151" i="20" s="1"/>
  <c r="D121" i="17"/>
  <c r="D126" i="17" s="1"/>
  <c r="D150" i="17" s="1"/>
  <c r="D151" i="17" s="1"/>
  <c r="D121" i="1"/>
  <c r="D121" i="16"/>
  <c r="D126" i="16" s="1"/>
  <c r="D150" i="16" s="1"/>
  <c r="D151" i="16" s="1"/>
  <c r="D105" i="1"/>
  <c r="D103" i="1"/>
  <c r="D104" i="1" s="1"/>
  <c r="D84" i="1"/>
  <c r="D85" i="1" s="1"/>
  <c r="D89" i="1"/>
  <c r="D86" i="1"/>
  <c r="D146" i="1"/>
  <c r="D57" i="1"/>
  <c r="D58" i="1"/>
  <c r="D55" i="1"/>
  <c r="D60" i="1"/>
  <c r="D54" i="1"/>
  <c r="D87" i="1"/>
  <c r="D88" i="1" s="1"/>
  <c r="D59" i="1"/>
  <c r="D94" i="1"/>
  <c r="D61" i="1"/>
  <c r="D130" i="17" l="1"/>
  <c r="D132" i="17" s="1"/>
  <c r="D141" i="17" s="1"/>
  <c r="D130" i="20"/>
  <c r="D132" i="20" s="1"/>
  <c r="D137" i="20" s="1"/>
  <c r="D130" i="16"/>
  <c r="D132" i="16" s="1"/>
  <c r="D140" i="16" s="1"/>
  <c r="D132" i="22"/>
  <c r="D141" i="22" s="1"/>
  <c r="D97" i="1"/>
  <c r="D98" i="1"/>
  <c r="D101" i="1"/>
  <c r="D100" i="1"/>
  <c r="D99" i="1"/>
  <c r="D126" i="1"/>
  <c r="D150" i="1" s="1"/>
  <c r="D90" i="1"/>
  <c r="D148" i="1" s="1"/>
  <c r="D62" i="1"/>
  <c r="D78" i="1" s="1"/>
  <c r="D48" i="1"/>
  <c r="D49" i="1"/>
  <c r="D138" i="22" l="1"/>
  <c r="D137" i="22"/>
  <c r="D138" i="20"/>
  <c r="D140" i="20"/>
  <c r="D141" i="20"/>
  <c r="D140" i="22"/>
  <c r="D142" i="22" s="1"/>
  <c r="D152" i="22" s="1"/>
  <c r="D153" i="22" s="1"/>
  <c r="C15" i="3" s="1"/>
  <c r="E15" i="3" s="1"/>
  <c r="G15" i="3" s="1"/>
  <c r="H15" i="3" s="1"/>
  <c r="D137" i="16"/>
  <c r="D138" i="16"/>
  <c r="D141" i="16"/>
  <c r="D138" i="17"/>
  <c r="D137" i="17"/>
  <c r="D140" i="17"/>
  <c r="D50" i="1"/>
  <c r="D102" i="1"/>
  <c r="D106" i="1" s="1"/>
  <c r="D115" i="1" s="1"/>
  <c r="D117" i="1" s="1"/>
  <c r="D149" i="1" s="1"/>
  <c r="D77" i="1"/>
  <c r="D80" i="1" s="1"/>
  <c r="D147" i="1" s="1"/>
  <c r="D142" i="16" l="1"/>
  <c r="D152" i="16" s="1"/>
  <c r="D153" i="16" s="1"/>
  <c r="C8" i="3" s="1"/>
  <c r="E8" i="3" s="1"/>
  <c r="G8" i="3" s="1"/>
  <c r="H8" i="3" s="1"/>
  <c r="D142" i="17"/>
  <c r="D152" i="17" s="1"/>
  <c r="D153" i="17" s="1"/>
  <c r="C9" i="3" s="1"/>
  <c r="E9" i="3" s="1"/>
  <c r="G9" i="3" s="1"/>
  <c r="H9" i="3" s="1"/>
  <c r="D142" i="20"/>
  <c r="D152" i="20" s="1"/>
  <c r="D153" i="20" s="1"/>
  <c r="C13" i="3" s="1"/>
  <c r="E13" i="3" s="1"/>
  <c r="G13" i="3" s="1"/>
  <c r="H13" i="3" s="1"/>
  <c r="D151" i="1"/>
  <c r="D130" i="1" s="1"/>
  <c r="E6" i="3"/>
  <c r="G6" i="3" s="1"/>
  <c r="H6" i="3" s="1"/>
  <c r="D132" i="1" l="1"/>
  <c r="D138" i="1" s="1"/>
  <c r="D140" i="1" l="1"/>
  <c r="D141" i="1"/>
  <c r="D137" i="1"/>
  <c r="D142" i="1" l="1"/>
  <c r="D152" i="1" s="1"/>
  <c r="D153" i="1" s="1"/>
  <c r="C5" i="3" s="1"/>
  <c r="E5" i="3" s="1"/>
  <c r="G5" i="3" s="1"/>
  <c r="G17" i="3" s="1"/>
  <c r="G18" i="3" s="1"/>
  <c r="H5" i="3" l="1"/>
  <c r="G25" i="3"/>
  <c r="G26" i="3" s="1"/>
</calcChain>
</file>

<file path=xl/comments1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6ª Faixa Salarial CCT 2018 </t>
        </r>
      </text>
    </comment>
    <comment ref="D39" authorId="0" shapeId="0">
      <text>
        <r>
          <rPr>
            <sz val="9"/>
            <color indexed="81"/>
            <rFont val="Segoe UI"/>
            <family val="2"/>
          </rPr>
          <t>Gratificação por Assiduidade prevista na 6ª Faixa Salarial da CCT 2018.</t>
        </r>
      </text>
    </commen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(Cantinas - serviços de alimentação privativos - código  5620-1/03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Considerando que o Município em questão não dispõe de Transporte Coletivo regular, aplica-se a disposição constante na Cláusula Décima Quarta da CCT 2018 (Do Transporte Alternativo).
Dessa forma, o valor mensal do transporte alternativo é obtido da seguinte forma:
Transporte Alternativo = (Valor da bicicleta / 12) + bonificação mensal.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CCT 2018 (12ª §1º) define R$ 14,00/dia com possibilidade de descontar até 5% desse valor como contribuição do funcionário (§3º, regra do PAT). 
Cálculo: (R$ 14,00 - 5%) * 15,21 dias (Dias trabalhados no turno de revezamento)</t>
        </r>
      </text>
    </comment>
    <comment ref="D70" authorId="0" shapeId="0">
      <text>
        <r>
          <rPr>
            <sz val="9"/>
            <color indexed="81"/>
            <rFont val="Segoe UI"/>
            <family val="2"/>
          </rPr>
          <t xml:space="preserve">Parágrafo 1º da Cláusula Trigésima Quinta (DO PROGRAMA DE CONTROLE MÉDICO DE SAÚDE 
OCUPACIONAL) da CCT 2018.
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§1º da Cláusula Décima Terceira da CCT 2018.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10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4ª Faixa Salarial CCT 2018 </t>
        </r>
      </text>
    </comment>
    <comment ref="D39" authorId="0" shapeId="0">
      <text>
        <r>
          <rPr>
            <sz val="9"/>
            <color indexed="81"/>
            <rFont val="Segoe UI"/>
            <family val="2"/>
          </rPr>
          <t>Gratificação por Assiduidade prevista na 4ª Faixa Salarial da CCT 2018.</t>
        </r>
      </text>
    </commen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(Cantinas - serviços de alimentação privativos - código  5620-1/03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Memória de Cálculo: (Valor de uma passagem) * 2/dia * Qtde dias trabalhados/mês) - (Salario Base * 6%)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CCT 2018 (12ª §1º) define R$ 14,00/dia com possibilidade de descontar até 5% desse valor como contribuição do funcionário (§3º, regra do PAT). 
Cálculo: (R$ 14,00 - 5%) * 15,21 dias (Dias trabalhados no turno de revezamento)</t>
        </r>
      </text>
    </comment>
    <comment ref="D70" authorId="0" shapeId="0">
      <text>
        <r>
          <rPr>
            <sz val="9"/>
            <color indexed="81"/>
            <rFont val="Segoe UI"/>
            <family val="2"/>
          </rPr>
          <t xml:space="preserve">Parágrafo 1º da Cláusula Trigésima Quinta (DO PROGRAMA DE CONTROLE MÉDICO DE SAÚDE 
OCUPACIONAL) da CCT 2018.
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§1º da Cláusula Décima Terceira da CCT 2018.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11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6ª Faixa Salarial CCT 2018 </t>
        </r>
      </text>
    </comment>
    <comment ref="D39" authorId="0" shapeId="0">
      <text>
        <r>
          <rPr>
            <sz val="9"/>
            <color indexed="81"/>
            <rFont val="Segoe UI"/>
            <family val="2"/>
          </rPr>
          <t>Gratificação por Assiduidade prevista na 6ª Faixa Salarial da CCT 2018.</t>
        </r>
      </text>
    </commen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(Cantinas - serviços de alimentação privativos - código  5620-1/03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Memória de Cálculo: (Valor de uma passagem) * 2/dia * Qtde dias trabalhados/mês) - (Salario Base * 6%)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CCT 2018 (12ª §1º) define R$ 14,00/dia com possibilidade de descontar até 5% desse valor como contribuição do funcionário (§3º, regra do PAT). 
Cálculo: (R$ 14,00 - 5%) * 21,01 dias (Dias trabalhados de segunda a sexta)</t>
        </r>
      </text>
    </comment>
    <comment ref="D70" authorId="0" shapeId="0">
      <text>
        <r>
          <rPr>
            <sz val="9"/>
            <color indexed="81"/>
            <rFont val="Segoe UI"/>
            <family val="2"/>
          </rPr>
          <t xml:space="preserve">Parágrafo 1º da Cláusula Trigésima Quinta (DO PROGRAMA DE CONTROLE MÉDICO DE SAÚDE 
OCUPACIONAL) da CCT 2018.
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§1º da Cláusula Décima Terceira da CCT 2018.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12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4ª Faixa Salarial CCT 2018 </t>
        </r>
      </text>
    </comment>
    <comment ref="D39" authorId="0" shapeId="0">
      <text>
        <r>
          <rPr>
            <sz val="9"/>
            <color indexed="81"/>
            <rFont val="Segoe UI"/>
            <family val="2"/>
          </rPr>
          <t>Gratificação por Assiduidade prevista na 4ª Faixa Salarial da CCT 2018.</t>
        </r>
      </text>
    </commen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(Cantinas - serviços de alimentação privativos - código  5620-1/03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Memória de Cálculo: (Valor de uma passagem) * 2/dia * Qtde dias trabalhados/mês) - (Salario Base * 6%)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CCT 2018 (12ª §1º) define R$ 14,00/dia com possibilidade de descontar até 5% desse valor como contribuição do funcionário (§3º, regra do PAT). 
Cálculo: (R$ 14,00 - 5%) * 21,01 dias (Dias trabalhados de segunda a sexta)</t>
        </r>
      </text>
    </comment>
    <comment ref="D70" authorId="0" shapeId="0">
      <text>
        <r>
          <rPr>
            <sz val="9"/>
            <color indexed="81"/>
            <rFont val="Segoe UI"/>
            <family val="2"/>
          </rPr>
          <t xml:space="preserve">Parágrafo 1º da Cláusula Trigésima Quinta (DO PROGRAMA DE CONTROLE MÉDICO DE SAÚDE 
OCUPACIONAL) da CCT 2018.
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§1º da Cláusula Décima Terceira da CCT 2018.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2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4ª Faixa Salarial CCT 2018 </t>
        </r>
      </text>
    </comment>
    <comment ref="D39" authorId="0" shapeId="0">
      <text>
        <r>
          <rPr>
            <sz val="9"/>
            <color indexed="81"/>
            <rFont val="Segoe UI"/>
            <family val="2"/>
          </rPr>
          <t>Gratificação por Assiduidade prevista na 4ª Faixa Salarial da CCT 2018.</t>
        </r>
      </text>
    </commen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(Cantinas - serviços de alimentação privativos - código  5620-1/03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Considerando que o Município em questão não dispõe de Transporte Coletivo regular, aplica-se a disposição constante na Cláusula Décima Quarta da CCT 2018 (Do Transporte Alternativo).
Dessa forma, o valor mensal do transporte alternativo é obtido da seguinte forma:
Transporte Alternativo = (Valor da bicicleta / 12) + bonificação mensal.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CCT 2018 (12ª §1º) define R$ 14,00/dia com possibilidade de descontar até 5% desse valor como contribuição do funcionário (§3º, regra do PAT). 
Cálculo: (R$ 14,00 - 5%) * 15,21 dias (Dias trabalhados no turno de revezamento)</t>
        </r>
      </text>
    </comment>
    <comment ref="D70" authorId="0" shapeId="0">
      <text>
        <r>
          <rPr>
            <sz val="9"/>
            <color indexed="81"/>
            <rFont val="Segoe UI"/>
            <family val="2"/>
          </rPr>
          <t xml:space="preserve">Parágrafo 1º da Cláusula Trigésima Quinta (DO PROGRAMA DE CONTROLE MÉDICO DE SAÚDE 
OCUPACIONAL) da CCT 2018.
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§1º da Cláusula Décima Terceira da CCT 2018.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3.xml><?xml version="1.0" encoding="utf-8"?>
<comments xmlns="http://schemas.openxmlformats.org/spreadsheetml/2006/main">
  <authors>
    <author>Fabrício Geraldo dos Santos Rodrigues</author>
  </authors>
  <commentLis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(Comércio varejista de carnes - açougues - código  4722-9/01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Considerando que o Município em questão não dispõe de Transporte Coletivo regular, e que a CCT da categoria é silente acerca dessa questão, aplicou-se, para fins de estimativa, a disposição constante na Cláusula Décima Quarta da CCT SEAC 2018 (Do Transporte Alternativo).
Dessa forma, o valor mensal do transporte alternativo é obtido da seguinte forma:
Transporte Alternativo = (Valor da bicicleta / 12) + bonificação mensal.
No entanto, ressaltamos que é obrigação da empresa prover os meios necessários para a chegada do funcionário ao seu local de trabalho, devendo, portanto, prever tal custo em sua Planilha.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Não previsto na CCT da categoria.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Cláusula Décima Segunda da CCT 2017/2018.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4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6ª Faixa Salarial CCT 2018 </t>
        </r>
      </text>
    </comment>
    <comment ref="D39" authorId="0" shapeId="0">
      <text>
        <r>
          <rPr>
            <sz val="9"/>
            <color indexed="81"/>
            <rFont val="Segoe UI"/>
            <family val="2"/>
          </rPr>
          <t>Gratificação por Assiduidade prevista na 6ª Faixa Salarial da CCT 2018.</t>
        </r>
      </text>
    </commen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(Cantinas - serviços de alimentação privativos - código  5620-1/03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Memória de Cálculo: (Valor de uma passagem) * 2/dia * Qtde dias trabalhados/mês) - (Salario Base * 6%)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CCT 2018 (12ª §1º) define R$ 14,00/dia com possibilidade de descontar até 5% desse valor como contribuição do funcionário (§3º, regra do PAT). 
Cálculo: (R$ 14,00 - 5%) * 21,01 dias (Dias trabalhados de segunda a sexta)</t>
        </r>
      </text>
    </comment>
    <comment ref="D70" authorId="0" shapeId="0">
      <text>
        <r>
          <rPr>
            <sz val="9"/>
            <color indexed="81"/>
            <rFont val="Segoe UI"/>
            <family val="2"/>
          </rPr>
          <t xml:space="preserve">Parágrafo 1º da Cláusula Trigésima Quinta (DO PROGRAMA DE CONTROLE MÉDICO DE SAÚDE 
OCUPACIONAL) da CCT 2018.
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§1º da Cláusula Décima Terceira da CCT 2018.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5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6ª Faixa Salarial CCT 2018 </t>
        </r>
      </text>
    </comment>
    <comment ref="D39" authorId="0" shapeId="0">
      <text>
        <r>
          <rPr>
            <sz val="9"/>
            <color indexed="81"/>
            <rFont val="Segoe UI"/>
            <family val="2"/>
          </rPr>
          <t>Gratificação por Assiduidade prevista na 6ª Faixa Salarial da CCT 2018.</t>
        </r>
      </text>
    </commen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(Cantinas - serviços de alimentação privativos - código  5620-1/03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Memória de Cálculo: (Valor de uma passagem) * 2/dia * Qtde dias trabalhados/mês) - (Salario Base * 6%)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CCT 2018 (12ª §1º) define R$ 14,00/dia com possibilidade de descontar até 5% desse valor como contribuição do funcionário (§3º, regra do PAT). 
Cálculo: (R$ 14,00 - 5%) * 15,21 dias (Dias trabalhados no turno de revezamento)</t>
        </r>
      </text>
    </comment>
    <comment ref="D70" authorId="0" shapeId="0">
      <text>
        <r>
          <rPr>
            <sz val="9"/>
            <color indexed="81"/>
            <rFont val="Segoe UI"/>
            <family val="2"/>
          </rPr>
          <t xml:space="preserve">Parágrafo 1º da Cláusula Trigésima Quinta (DO PROGRAMA DE CONTROLE MÉDICO DE SAÚDE 
OCUPACIONAL) da CCT 2018.
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§1º da Cláusula Décima Terceira da CCT 2018.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6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4ª Faixa Salarial CCT 2018 </t>
        </r>
      </text>
    </comment>
    <comment ref="D39" authorId="0" shapeId="0">
      <text>
        <r>
          <rPr>
            <sz val="9"/>
            <color indexed="81"/>
            <rFont val="Segoe UI"/>
            <family val="2"/>
          </rPr>
          <t>Gratificação por Assiduidade prevista na 4ª Faixa Salarial da CCT 2018.</t>
        </r>
      </text>
    </commen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(Cantinas - serviços de alimentação privativos - código  5620-1/03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Memória de Cálculo: (Valor de uma passagem) * 2/dia * Qtde dias trabalhados/mês) - (Salario Base * 6%)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CCT 2018 (12ª §1º) define R$ 14,00/dia com possibilidade de descontar até 5% desse valor como contribuição do funcionário (§3º, regra do PAT). 
Cálculo: (R$ 14,00 - 5%) * 21,01 dias (Dias trabalhados de segunda a sexta)</t>
        </r>
      </text>
    </comment>
    <comment ref="D70" authorId="0" shapeId="0">
      <text>
        <r>
          <rPr>
            <sz val="9"/>
            <color indexed="81"/>
            <rFont val="Segoe UI"/>
            <family val="2"/>
          </rPr>
          <t xml:space="preserve">Parágrafo 1º da Cláusula Trigésima Quinta (DO PROGRAMA DE CONTROLE MÉDICO DE SAÚDE 
OCUPACIONAL) da CCT 2018.
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§1º da Cláusula Décima Terceira da CCT 2018.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7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4ª Faixa Salarial CCT 2018 </t>
        </r>
      </text>
    </comment>
    <comment ref="D39" authorId="0" shapeId="0">
      <text>
        <r>
          <rPr>
            <sz val="9"/>
            <color indexed="81"/>
            <rFont val="Segoe UI"/>
            <family val="2"/>
          </rPr>
          <t>Gratificação por Assiduidade prevista na 4ª Faixa Salarial da CCT 2018.</t>
        </r>
      </text>
    </commen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(Cantinas - serviços de alimentação privativos - código  5620-1/03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Memória de Cálculo: (Valor de uma passagem) * 2/dia * Qtde dias trabalhados/mês) - (Salario Base * 6%)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CCT 2018 (12ª §1º) define R$ 14,00/dia com possibilidade de descontar até 5% desse valor como contribuição do funcionário (§3º, regra do PAT). 
Cálculo: (R$ 14,00 - 5%) * 15,21 dias (Dias trabalhados no turno de revezamento)</t>
        </r>
      </text>
    </comment>
    <comment ref="D70" authorId="0" shapeId="0">
      <text>
        <r>
          <rPr>
            <sz val="9"/>
            <color indexed="81"/>
            <rFont val="Segoe UI"/>
            <family val="2"/>
          </rPr>
          <t xml:space="preserve">Parágrafo 1º da Cláusula Trigésima Quinta (DO PROGRAMA DE CONTROLE MÉDICO DE SAÚDE 
OCUPACIONAL) da CCT 2018.
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§1º da Cláusula Décima Terceira da CCT 2018.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8.xml><?xml version="1.0" encoding="utf-8"?>
<comments xmlns="http://schemas.openxmlformats.org/spreadsheetml/2006/main">
  <authors>
    <author>Fabrício Geraldo dos Santos Rodrigues</author>
  </authors>
  <commentLis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(Comércio varejista de carnes - açougues - código  4722-9/01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Memória de Cálculo: (Valor de uma passagem) * 2/dia * Qtde dias trabalhados/mês) - (Salario Base * 6%)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Conforme Parágrafo Único da Cláusula Décima Quinta da CCT 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comments9.xml><?xml version="1.0" encoding="utf-8"?>
<comments xmlns="http://schemas.openxmlformats.org/spreadsheetml/2006/main">
  <authors>
    <author>Fabrício Geraldo dos Santos Rodrigues</author>
  </authors>
  <commentList>
    <comment ref="D32" authorId="0" shapeId="0">
      <text>
        <r>
          <rPr>
            <sz val="9"/>
            <color indexed="81"/>
            <rFont val="Segoe UI"/>
            <family val="2"/>
          </rPr>
          <t xml:space="preserve">6ª Faixa Salarial CCT 2018 </t>
        </r>
      </text>
    </comment>
    <comment ref="D39" authorId="0" shapeId="0">
      <text>
        <r>
          <rPr>
            <sz val="9"/>
            <color indexed="81"/>
            <rFont val="Segoe UI"/>
            <family val="2"/>
          </rPr>
          <t>Gratificação por Assiduidade prevista na 6ª Faixa Salarial da CCT 2018.</t>
        </r>
      </text>
    </comment>
    <comment ref="D56" authorId="0" shapeId="0">
      <text>
        <r>
          <rPr>
            <sz val="9"/>
            <color indexed="81"/>
            <rFont val="Segoe UI"/>
            <family val="2"/>
          </rPr>
          <t xml:space="preserve">RAT x FAP. 
1) RAT = 3% (Cantinas - serviços de alimentação privativos - código  5620-1/03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 shapeId="0">
      <text>
        <r>
          <rPr>
            <sz val="9"/>
            <color indexed="81"/>
            <rFont val="Segoe UI"/>
            <family val="2"/>
          </rPr>
          <t>Memória de Cálculo: (Valor de uma passagem) * 2/dia * Qtde dias trabalhados/mês) - (Salario Base * 6%)</t>
        </r>
      </text>
    </comment>
    <comment ref="D67" authorId="0" shapeId="0">
      <text>
        <r>
          <rPr>
            <sz val="9"/>
            <color indexed="81"/>
            <rFont val="Segoe UI"/>
            <family val="2"/>
          </rPr>
          <t>CCT 2018 (12ª §1º) define R$ 14,00/dia com possibilidade de descontar até 5% desse valor como contribuição do funcionário (§3º, regra do PAT). 
Cálculo: (R$ 14,00 - 5%) * 15,21 dias (Dias trabalhados no turno de revezamento)</t>
        </r>
      </text>
    </comment>
    <comment ref="D70" authorId="0" shapeId="0">
      <text>
        <r>
          <rPr>
            <sz val="9"/>
            <color indexed="81"/>
            <rFont val="Segoe UI"/>
            <family val="2"/>
          </rPr>
          <t xml:space="preserve">Parágrafo 1º da Cláusula Trigésima Quinta (DO PROGRAMA DE CONTROLE MÉDICO DE SAÚDE 
OCUPACIONAL) da CCT 2018.
</t>
        </r>
      </text>
    </comment>
    <comment ref="D71" authorId="0" shapeId="0">
      <text>
        <r>
          <rPr>
            <sz val="9"/>
            <color indexed="81"/>
            <rFont val="Segoe UI"/>
            <family val="2"/>
          </rPr>
          <t>Conforme §1º da Cláusula Décima Terceira da CCT 2018.</t>
        </r>
      </text>
    </comment>
    <comment ref="D84" authorId="0" shapeId="0">
      <text>
        <r>
          <rPr>
            <sz val="9"/>
            <color indexed="81"/>
            <rFont val="Segoe UI"/>
            <family val="2"/>
          </rPr>
          <t xml:space="preserve">{[0,05 x (1/12)] x100} = 0,417%
Considerando 5% de empregados substituídos durante o contrato
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 shapeId="0">
      <text>
        <r>
          <rPr>
            <sz val="9"/>
            <color indexed="81"/>
            <rFont val="Segoe UI"/>
            <family val="2"/>
          </rPr>
          <t xml:space="preserve">Referência: Custo Mensal de Uniformes (vide planilha específica)
</t>
        </r>
      </text>
    </comment>
    <comment ref="D130" authorId="0" shapeId="0">
      <text>
        <r>
          <rPr>
            <sz val="9"/>
            <color indexed="81"/>
            <rFont val="Segoe UI"/>
            <family val="2"/>
          </rPr>
          <t>Referência: Custos Indiretos e Lucro (vide planilha específica)</t>
        </r>
        <r>
          <rPr>
            <b/>
            <sz val="9"/>
            <color indexed="81"/>
            <rFont val="Segoe UI"/>
            <family val="2"/>
          </rPr>
          <t>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32" authorId="0" shapeId="0">
      <text>
        <r>
          <rPr>
            <sz val="9"/>
            <color indexed="81"/>
            <rFont val="Segoe UI"/>
            <family val="2"/>
          </rPr>
          <t xml:space="preserve">Referência: Custos Indiretos e Lucro (vide planilha específica).
</t>
        </r>
      </text>
    </comment>
    <comment ref="B134" authorId="0" shapeId="0">
      <text>
        <r>
          <rPr>
            <sz val="9"/>
            <color indexed="81"/>
            <rFont val="Segoe UI"/>
            <family val="2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140" authorId="0" shapeId="0">
      <text>
        <r>
          <rPr>
            <sz val="9"/>
            <color indexed="81"/>
            <rFont val="Segoe UI"/>
            <family val="2"/>
          </rPr>
          <t xml:space="preserve">Valor do ISS praticado no Município onde será prestado o serviço.
</t>
        </r>
      </text>
    </comment>
  </commentList>
</comments>
</file>

<file path=xl/sharedStrings.xml><?xml version="1.0" encoding="utf-8"?>
<sst xmlns="http://schemas.openxmlformats.org/spreadsheetml/2006/main" count="3491" uniqueCount="260">
  <si>
    <t>PLANILHA DE CUSTOS E FORMAÇÃO DE PREÇOS</t>
  </si>
  <si>
    <t>Dia ___/___/_____ às ___:___ horas</t>
  </si>
  <si>
    <t> DISCRIMINAÇÃO DOS SERVIÇOS (DADOS REFERENTES À CONTRATAÇÃO)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</si>
  <si>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</si>
  <si>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</si>
  <si>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</si>
  <si>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</si>
  <si>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</si>
  <si>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</si>
  <si>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IDENTIFICAÇÃO DOS SERVIÇOS</t>
  </si>
  <si>
    <t> Tipo de Serviço</t>
  </si>
  <si>
    <t>Unidade de Medida</t>
  </si>
  <si>
    <t> Quantidade total a contratar</t>
  </si>
  <si>
    <t>POSTOS</t>
  </si>
  <si>
    <t/>
  </si>
  <si>
    <t>MÓDULOS</t>
  </si>
  <si>
    <t> 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</si>
  <si>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</si>
  <si>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</si>
  <si>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</si>
  <si>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</si>
  <si>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</si>
  <si>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</si>
  <si>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 :   COMPOSIÇÃO DA REMUNERAÇÃO</t>
  </si>
  <si>
    <t>Composição da Remuneração</t>
  </si>
  <si>
    <t>Valor (R$)</t>
  </si>
  <si>
    <t>A</t>
  </si>
  <si>
    <t>Salário Base</t>
  </si>
  <si>
    <t>E</t>
  </si>
  <si>
    <t>F</t>
  </si>
  <si>
    <t>G</t>
  </si>
  <si>
    <t>H</t>
  </si>
  <si>
    <t>I</t>
  </si>
  <si>
    <t>MÓDULO 2: ENCARGOS E BENEFÍCIOS ANUAIS, MENSAIS E DIÁRIOS</t>
  </si>
  <si>
    <t>2.1</t>
  </si>
  <si>
    <t>13º (décimo terceiro) Salário, Férias e Adicional de Férias</t>
  </si>
  <si>
    <t>CONTA VINCULADA</t>
  </si>
  <si>
    <t>SUBTOTAL (A+B)</t>
  </si>
  <si>
    <t>SUBMÓDULO 2.2: Encargos Previdenciários (GPS), Fundo de Garantia por Tempo de Serviço (FGTS) e outras contribuições.</t>
  </si>
  <si>
    <t>2.2</t>
  </si>
  <si>
    <t>GPS, FGTS e outras contribuições</t>
  </si>
  <si>
    <t>Percentual (%)</t>
  </si>
  <si>
    <t>simples</t>
  </si>
  <si>
    <t>TOTAL GPS, FGTS E OUTRAS CONTRIBUIÇÕES (A+B+C+D+E+F+G+H)</t>
  </si>
  <si>
    <t>SUBMÓDULO 2.3: Benefícios Mensais e Diários</t>
  </si>
  <si>
    <t>Benefícios  Mensais e Diários</t>
  </si>
  <si>
    <t>TOTAL BENEFÍCIOS  MENSAIS E DIÁRIOS (A+B+C+D+E+F+G)</t>
  </si>
  <si>
    <t>Quadro-Resumo do Módulo 2 - Encargos e Benefícios anuais, mensais e diários</t>
  </si>
  <si>
    <t>Encargos e Benefícios Anuais, Mensais e Diários</t>
  </si>
  <si>
    <t>2.3</t>
  </si>
  <si>
    <t>TOTAL ENCARGOS BENEFÍCIOS ANUAIS, MENSAIS E DIÁRIOS</t>
  </si>
  <si>
    <t>MÓDULO 3: PROVISÃO PARA RESCISÃO</t>
  </si>
  <si>
    <t>Provisão para Rescisão</t>
  </si>
  <si>
    <t>TOTAL PROVISÃO PARA RESCISÃO</t>
  </si>
  <si>
    <t>MÓDULO 4: CUSTO DE REPOSIÇÃO DE PROFISSIONAL AUSENTE</t>
  </si>
  <si>
    <t>SUBMÓDULO 4.1: Ausências legais</t>
  </si>
  <si>
    <t>4.1</t>
  </si>
  <si>
    <t>Ausências Legais</t>
  </si>
  <si>
    <t>TOTAL AUSÊNCIAS LEGAIS (A+B+C+D+E+F)</t>
  </si>
  <si>
    <t>SUBMÓDULO 4.2: Intrajornada</t>
  </si>
  <si>
    <t>4.2</t>
  </si>
  <si>
    <t>Intrajornada</t>
  </si>
  <si>
    <t>Intervalo para repouso ou alimentação</t>
  </si>
  <si>
    <t>TOTAL INTRAJORNADA (A)</t>
  </si>
  <si>
    <t>Quadro-Resumo do Módulo 4 - Custo de Reposição do Profissional Ausente</t>
  </si>
  <si>
    <t>Ausências legais</t>
  </si>
  <si>
    <t>MÓDULO 5: INSUMOS DIVERSOS</t>
  </si>
  <si>
    <t>Insumos Diversos</t>
  </si>
  <si>
    <t>Uniformes (pesquisa de mercado)</t>
  </si>
  <si>
    <t>EPI (pesquisa de mercado)</t>
  </si>
  <si>
    <t>Ferramentas (pesquisa de mercado)</t>
  </si>
  <si>
    <t>Depreciação e Manutenção de Equipamentos e Ferramentas (pesquisa de mercado)</t>
  </si>
  <si>
    <t>Outros</t>
  </si>
  <si>
    <t>TOTAL DE INSUMOS DIVERSOS</t>
  </si>
  <si>
    <t>MÓDULO 6: CUSTOS INDIRETOS, TRIBUTOS E LUCRO</t>
  </si>
  <si>
    <t>Custos Indiretos, Tributos e Lucro</t>
  </si>
  <si>
    <t>%</t>
  </si>
  <si>
    <t>Custos Indiretos</t>
  </si>
  <si>
    <t>Lucro</t>
  </si>
  <si>
    <t>Tributos</t>
  </si>
  <si>
    <t>C1. Tributos Federais</t>
  </si>
  <si>
    <t>C.1.1  PIS</t>
  </si>
  <si>
    <t>C.1.2 COFINS</t>
  </si>
  <si>
    <t>C.2  Tributos Estaduais</t>
  </si>
  <si>
    <t>C.3   Tributos Municipais</t>
  </si>
  <si>
    <t>C.3.1 - ISS</t>
  </si>
  <si>
    <t>TOTAL</t>
  </si>
  <si>
    <t>2 -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</si>
  <si>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</si>
  <si>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</si>
  <si>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</si>
  <si>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</si>
  <si>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 – Provisão para rescisão</t>
  </si>
  <si>
    <t>Módulo 4 - Custo de Reposição do Profissional Ausente</t>
  </si>
  <si>
    <t>Módulo 5 – Insumos diversos</t>
  </si>
  <si>
    <t>Subtotal (A + B +C+ D+E)</t>
  </si>
  <si>
    <t>Módulo 6 – Custos indiretos, tributos e lucro</t>
  </si>
  <si>
    <t>Valor total por empregado</t>
  </si>
  <si>
    <t>3. QUADRO-RESUMO DO VALOR MENSAL DOS SERVIÇOS</t>
  </si>
  <si>
    <t>Itens</t>
  </si>
  <si>
    <t>Tipo de Serviço (A)</t>
  </si>
  <si>
    <t>Valor proposto por empregado (B)</t>
  </si>
  <si>
    <t>Qtde de empregados por posto                      (C)</t>
  </si>
  <si>
    <t>Valor proposto por posto               (D) = (B x C)</t>
  </si>
  <si>
    <t>Qtde de postos        (E)</t>
  </si>
  <si>
    <t>Valor total do Serviço          (F) = (D x E)</t>
  </si>
  <si>
    <t>VALOR MENSAL DOS SERVIÇOS</t>
  </si>
  <si>
    <t>VALOR ANUAL DOS SERVIÇOS</t>
  </si>
  <si>
    <t>4 - QUADRO DEMONSTRATIVO DO VALOR GLOBAL DA PROPOSTA</t>
  </si>
  <si>
    <t>Ref.</t>
  </si>
  <si>
    <t>Descrição</t>
  </si>
  <si>
    <t>Unidade de medida (meses)</t>
  </si>
  <si>
    <t>Valor mensal do serviço</t>
  </si>
  <si>
    <t>Valor global da proposta</t>
  </si>
  <si>
    <t>ORÇAMENTO PARA ESTIMATIVA DE PREÇOS</t>
  </si>
  <si>
    <t>COTAÇÃO</t>
  </si>
  <si>
    <t>Ordem</t>
  </si>
  <si>
    <t>Especificação (nome, tipo, embalagem etc.)</t>
  </si>
  <si>
    <t>Unidade Física</t>
  </si>
  <si>
    <t>Qtd. Anual</t>
  </si>
  <si>
    <t>Empresa 1</t>
  </si>
  <si>
    <t>Empresa 2</t>
  </si>
  <si>
    <t>Empresa 3</t>
  </si>
  <si>
    <t>Preço praticado (órgão/nº licitação)</t>
  </si>
  <si>
    <t>Valor unitário</t>
  </si>
  <si>
    <t>Valor total</t>
  </si>
  <si>
    <t>Unidade</t>
  </si>
  <si>
    <t>par</t>
  </si>
  <si>
    <t>TOTAL ANUAL</t>
  </si>
  <si>
    <t>ESTIMATIVA DE PREÇOS - BDI</t>
  </si>
  <si>
    <t>Preços praticados na Administração Pública</t>
  </si>
  <si>
    <t>TCU</t>
  </si>
  <si>
    <t>% adotados no Acórdão 1753/2008 - Plenário</t>
  </si>
  <si>
    <t>Valor Médio</t>
  </si>
  <si>
    <t>LUCRO</t>
  </si>
  <si>
    <t>NºProcesso</t>
  </si>
  <si>
    <t>Licitação Nº</t>
  </si>
  <si>
    <t>Nºde meses de execução contratual</t>
  </si>
  <si>
    <t xml:space="preserve">CUSTOS INDIRETOS </t>
  </si>
  <si>
    <t xml:space="preserve">MT000116/2018 </t>
  </si>
  <si>
    <t>TOTAL DA REMUNERAÇÃO (A+B+C+D+E+F+G+H+I)</t>
  </si>
  <si>
    <t xml:space="preserve">Vale-alimentação </t>
  </si>
  <si>
    <t>Auxílio creche</t>
  </si>
  <si>
    <t xml:space="preserve">Cesta Básica </t>
  </si>
  <si>
    <t>Associação Escola</t>
  </si>
  <si>
    <t>FORNECEDOR 01 (Magazine Luiza)</t>
  </si>
  <si>
    <t>FORNECEDOR 02 (Americanas)</t>
  </si>
  <si>
    <t>FORNECEDOR 03 (Ponto Frio)</t>
  </si>
  <si>
    <t>DESCRIÇÂO</t>
  </si>
  <si>
    <t>QTDE ANUAL</t>
  </si>
  <si>
    <t>UNIDADE</t>
  </si>
  <si>
    <t>VALOR UNITÁRIO (com frete para entrega em Alta Floresta)</t>
  </si>
  <si>
    <t>VALOR UNITÁRIO ESTIMADO</t>
  </si>
  <si>
    <t>VALOR  TOTAL ESTIMADO</t>
  </si>
  <si>
    <t>Bicicleta Aro 26</t>
  </si>
  <si>
    <t>Programa de Assistência Social, Ocupacional e Lazer para empregados do segmento</t>
  </si>
  <si>
    <t>Seguro de Vida, Exames Ocupacionais, Tratamento Odontológicos Básicos Preventivos, PCMSO e PPRA</t>
  </si>
  <si>
    <r>
      <t xml:space="preserve">Horas extras - </t>
    </r>
    <r>
      <rPr>
        <b/>
        <sz val="10"/>
        <color rgb="FF000000"/>
        <rFont val="Arial"/>
        <family val="2"/>
      </rPr>
      <t>[(verbas de natureza salarial/220ou180)+((verbas de natureza salarial/220 ou 180hs)*50% ou 100%)]  * quantidade de horas extras</t>
    </r>
  </si>
  <si>
    <r>
      <t xml:space="preserve">Reflexo no DSR - </t>
    </r>
    <r>
      <rPr>
        <b/>
        <sz val="10"/>
        <color rgb="FF000000"/>
        <rFont val="Arial"/>
        <family val="2"/>
      </rPr>
      <t>{[(valor das horas extras) ÷ nº de dias úteis do mês] x nº RSR do mês}</t>
    </r>
  </si>
  <si>
    <t xml:space="preserve">Outros - Gratificação por ASSIDUIDADE  </t>
  </si>
  <si>
    <t xml:space="preserve">Outros - Gratificação por FUNÇÃO </t>
  </si>
  <si>
    <r>
      <t xml:space="preserve">Intervalo Intrajornada - </t>
    </r>
    <r>
      <rPr>
        <b/>
        <sz val="10"/>
        <color rgb="FF000000"/>
        <rFont val="Arial"/>
        <family val="2"/>
      </rPr>
      <t>[((Salario base+ad.Insalu/peric.+gratificações/180ou220)+( ad. Noturno e hora noturna red./120))*1,5]*qtd. dias trab. sem concessão do intervalo</t>
    </r>
  </si>
  <si>
    <r>
      <t xml:space="preserve">Adicional noturno e hora noturna roduzida - </t>
    </r>
    <r>
      <rPr>
        <b/>
        <sz val="10"/>
        <color rgb="FF000000"/>
        <rFont val="Arial"/>
        <family val="2"/>
      </rPr>
      <t>(((((Sal. Base+Periculosidade ou insalubridade+gratificações/180)*20%))*qtd horas noturnas)*qtd dias com adicional noturno)</t>
    </r>
  </si>
  <si>
    <r>
      <t xml:space="preserve">Adicional  de periculosidade - </t>
    </r>
    <r>
      <rPr>
        <b/>
        <sz val="10"/>
        <color rgb="FF000000"/>
        <rFont val="Arial"/>
        <family val="2"/>
      </rPr>
      <t>(30% do salário base)</t>
    </r>
  </si>
  <si>
    <r>
      <t xml:space="preserve">13º (décimo terceiro) Salário - </t>
    </r>
    <r>
      <rPr>
        <b/>
        <sz val="10"/>
        <color rgb="FF000000"/>
        <rFont val="Arial"/>
        <family val="2"/>
      </rPr>
      <t>(remuneração x 8,33%)</t>
    </r>
  </si>
  <si>
    <r>
      <t xml:space="preserve">Adicional de Férias - </t>
    </r>
    <r>
      <rPr>
        <b/>
        <sz val="10"/>
        <color rgb="FF000000"/>
        <rFont val="Arial"/>
        <family val="2"/>
      </rPr>
      <t>(remuneração x 0,0278)</t>
    </r>
  </si>
  <si>
    <r>
      <t xml:space="preserve">Transporte Alternativo - </t>
    </r>
    <r>
      <rPr>
        <b/>
        <sz val="10"/>
        <color rgb="FF000000"/>
        <rFont val="Arial"/>
        <family val="2"/>
      </rPr>
      <t>((Valor da bicicleta / 12) + ajuda de custo)</t>
    </r>
  </si>
  <si>
    <r>
      <t xml:space="preserve">Aviso Prévio Indenizado - </t>
    </r>
    <r>
      <rPr>
        <b/>
        <sz val="10"/>
        <color rgb="FF000000"/>
        <rFont val="Arial"/>
        <family val="2"/>
      </rPr>
      <t>((rem/12)*5%)</t>
    </r>
  </si>
  <si>
    <r>
      <t xml:space="preserve">Incidência do FGTS sobre o Aviso Prévio Indenizado - </t>
    </r>
    <r>
      <rPr>
        <b/>
        <sz val="10"/>
        <color rgb="FF000000"/>
        <rFont val="Arial"/>
        <family val="2"/>
      </rPr>
      <t>(Aviso Prévio Indenizado * 8% FGTS)</t>
    </r>
  </si>
  <si>
    <r>
      <t xml:space="preserve">Multa do FGTS e contribuição social sobre o Aviso Prévio Indenizado - </t>
    </r>
    <r>
      <rPr>
        <b/>
        <sz val="10"/>
        <color rgb="FF000000"/>
        <rFont val="Arial"/>
        <family val="2"/>
      </rPr>
      <t>(multa 40% e contribuição 10%)</t>
    </r>
  </si>
  <si>
    <r>
      <t xml:space="preserve">Aviso Prévio Trabalhado - </t>
    </r>
    <r>
      <rPr>
        <b/>
        <sz val="10"/>
        <color rgb="FF000000"/>
        <rFont val="Arial"/>
        <family val="2"/>
      </rPr>
      <t>(REM/12)/30)x7)x100% ou 1,94%</t>
    </r>
  </si>
  <si>
    <r>
      <t xml:space="preserve">Incidência dos encargos do submódulo 2.2 sobre o Aviso Prévio
Trabalhado - </t>
    </r>
    <r>
      <rPr>
        <b/>
        <sz val="10"/>
        <color rgb="FF000000"/>
        <rFont val="Arial"/>
        <family val="2"/>
      </rPr>
      <t>(Aviso Prévio Trabalhado) x % do Submódulo 2.2</t>
    </r>
  </si>
  <si>
    <r>
      <t xml:space="preserve">Multa do FGTS e contribuição social sobre o Aviso Prévio
Trabalhado - </t>
    </r>
    <r>
      <rPr>
        <b/>
        <sz val="10"/>
        <color rgb="FF000000"/>
        <rFont val="Arial"/>
        <family val="2"/>
      </rPr>
      <t>(Remuneração x 5%)</t>
    </r>
  </si>
  <si>
    <r>
      <t xml:space="preserve">Incidência dos Encargos do Submódulo 2.2 sobre as ausências legais - </t>
    </r>
    <r>
      <rPr>
        <b/>
        <sz val="10"/>
        <color rgb="FF000000"/>
        <rFont val="Arial"/>
        <family val="2"/>
      </rPr>
      <t>(A+B+C+D+E) x % do submódulo 2.2</t>
    </r>
  </si>
  <si>
    <r>
      <t xml:space="preserve">Afastamento Maternidade (Férias pagas ao substituto pelos 120 dias de reposição) - </t>
    </r>
    <r>
      <rPr>
        <b/>
        <sz val="10"/>
        <color rgb="FF000000"/>
        <rFont val="Arial"/>
        <family val="2"/>
      </rPr>
      <t>(((Remuneração+(Remuneração ÷ 3)) x (4/12)) ÷ 12) x 2%</t>
    </r>
  </si>
  <si>
    <r>
      <t xml:space="preserve">Incidência dos encargos do submódulo 2.2 sobre as férias pagas ao substituto pelos 120 dias de reposição - </t>
    </r>
    <r>
      <rPr>
        <b/>
        <sz val="10"/>
        <color rgb="FF000000"/>
        <rFont val="Arial"/>
        <family val="2"/>
      </rPr>
      <t>(férias pagas ao substituto pelos 120 dias de reposição) x % do submódulo 2.2</t>
    </r>
  </si>
  <si>
    <r>
      <t xml:space="preserve">Incidência do submódulo 2.2 sobre remuneração e 13º salário proporcionais aos 120 dias de reposição - </t>
    </r>
    <r>
      <rPr>
        <b/>
        <sz val="10"/>
        <color rgb="FF000000"/>
        <rFont val="Arial"/>
        <family val="2"/>
      </rPr>
      <t>(((rem + (rem ÷ 12)) x (4÷12)) x 2%) x % do submódulo 2.2</t>
    </r>
  </si>
  <si>
    <t>TOTAL MENSAL POR POSTO</t>
  </si>
  <si>
    <t>SUBMÓDULO 2.1: 13º (décimo terceiro) Salário e Adicional de Férias</t>
  </si>
  <si>
    <r>
      <t xml:space="preserve">Incidência do submódulo 2.2 no 13º e adicional de férias - </t>
    </r>
    <r>
      <rPr>
        <b/>
        <sz val="10"/>
        <color rgb="FF000000"/>
        <rFont val="Arial"/>
        <family val="2"/>
      </rPr>
      <t>(A+B)x%do submódulo 2.2</t>
    </r>
  </si>
  <si>
    <t>TOTAL DE 13º (DÉCIMO TERCEIRO) SALÁRIO E ADICIONAL DE FÉRIAS (A+B+C)</t>
  </si>
  <si>
    <t>INSS (Art. 22, Inciso I, da Lei nº 8.212/91)</t>
  </si>
  <si>
    <t>SESC ou SESI  (Art. 3º, Lei n.º 8.036/90)</t>
  </si>
  <si>
    <t>SENAI - SENAC (Decreto n.º 2.318/86)</t>
  </si>
  <si>
    <t>INCRA (Lei n.º 7.787/89 e DL n.º 1.146/70)</t>
  </si>
  <si>
    <t>Salário Educação (Art. 3º, Inciso I, Decreto n.º 87.043/82)</t>
  </si>
  <si>
    <t>FGTS (Art. 15, Lei nº 8.030/90 e Art. 7º, III, CF)</t>
  </si>
  <si>
    <t>SEBRAE (Art. 8º, Lei n.º 8.029/90 e Lei n.º 8.154/90)</t>
  </si>
  <si>
    <t>SAT (RAT X FAP)</t>
  </si>
  <si>
    <t>COZINHEIRO</t>
  </si>
  <si>
    <t>AJUDANTE DE COZINHA</t>
  </si>
  <si>
    <t>AÇOUGUEIRO</t>
  </si>
  <si>
    <t>UASG 158298 PE 5/2017 (ITEM 1)</t>
  </si>
  <si>
    <t>UASG 158298 PE 5/2017 (ITEM 2)</t>
  </si>
  <si>
    <t>UASG 158302 PE 5/2017 (ITEM 1)</t>
  </si>
  <si>
    <t>UASG 158302 PE 5/2017 (ITEM 2)</t>
  </si>
  <si>
    <t>UASG 158300 PE 9/2016 (ITEM 1)</t>
  </si>
  <si>
    <t>UASG 158300 PE 9/2016 (ITEM 2)</t>
  </si>
  <si>
    <t>UASG 158300 PE 9/2016 (ITEM 3)</t>
  </si>
  <si>
    <t>UASG 158425 PE 12/2017 (ITEM 1)</t>
  </si>
  <si>
    <t>UASG 158425 PE 12/2017 (ITEM 2)</t>
  </si>
  <si>
    <t>UASG 154617 PE 14/2017 (ITEM 3)</t>
  </si>
  <si>
    <t>UASG 154617 PE 14/2017 (ITEM 2)</t>
  </si>
  <si>
    <t>TRANSPORTE ALTERNATIVO</t>
  </si>
  <si>
    <t>Avental de pano.</t>
  </si>
  <si>
    <t>Avental de PVC ou silicone.</t>
  </si>
  <si>
    <t>Par de botas em PVC cano médio.</t>
  </si>
  <si>
    <t>Toucas descartáveis.</t>
  </si>
  <si>
    <t>Par</t>
  </si>
  <si>
    <t>Máscara facial.</t>
  </si>
  <si>
    <t>Óculos de segurança.</t>
  </si>
  <si>
    <t>Crachá: padrão da empresa (não pode ser improvisado).</t>
  </si>
  <si>
    <t>Pacote 100 unidades</t>
  </si>
  <si>
    <t>Luva de vinil descartável sem amido transparente.</t>
  </si>
  <si>
    <t>Caixa com 50 pares</t>
  </si>
  <si>
    <t>Calças em brim Santista ou similar de boa qualidade.</t>
  </si>
  <si>
    <t>Camisas mangas curta, em malha PV, gola careca, sem punho</t>
  </si>
  <si>
    <t>Botinas em couro na cor preta.</t>
  </si>
  <si>
    <t xml:space="preserve">Par </t>
  </si>
  <si>
    <t>Aventais de napa/PVC.</t>
  </si>
  <si>
    <t>Luvas de vaqueta.</t>
  </si>
  <si>
    <t>Luvas de malha de aço.</t>
  </si>
  <si>
    <t>Protetor auricular (plug/concha).</t>
  </si>
  <si>
    <t>Capa de chuva.</t>
  </si>
  <si>
    <t>Caixa com 50 unidades</t>
  </si>
  <si>
    <t>Pregão SRP nº 02/2018</t>
  </si>
  <si>
    <t>Cuiabá/MT</t>
  </si>
  <si>
    <t>5132-05</t>
  </si>
  <si>
    <t>Base de cálculo para o Custo de Reposição do Profissional Ausente (substituto): BCCPA = Rem + 13º + Férias + 1/3Férias (exceto para Afast Mat, que é a Remuneração)
Conforme Item 89 do Relatório do Acórdão TCU nº 1.753/2008 do Plenário e Orientações da SEGES/MPDG</t>
  </si>
  <si>
    <r>
      <t xml:space="preserve">Ausências legais - </t>
    </r>
    <r>
      <rPr>
        <b/>
        <sz val="10"/>
        <color rgb="FF000000"/>
        <rFont val="Arial"/>
        <family val="2"/>
      </rPr>
      <t>((BCCPA/30/12)x1 dia</t>
    </r>
  </si>
  <si>
    <r>
      <t xml:space="preserve">Licença paternidade - </t>
    </r>
    <r>
      <rPr>
        <b/>
        <sz val="10"/>
        <color rgb="FF000000"/>
        <rFont val="Arial"/>
        <family val="2"/>
      </rPr>
      <t>((BCCPA/30/12)x5 dias)x1,5%</t>
    </r>
  </si>
  <si>
    <r>
      <t xml:space="preserve">Ausências por acidente de trabalho - </t>
    </r>
    <r>
      <rPr>
        <b/>
        <sz val="10"/>
        <color rgb="FF000000"/>
        <rFont val="Arial"/>
        <family val="2"/>
      </rPr>
      <t>((BCCPA/30/12)x30 dias)x8%</t>
    </r>
  </si>
  <si>
    <r>
      <t xml:space="preserve">Outros – Ex. Ausência por doença - </t>
    </r>
    <r>
      <rPr>
        <b/>
        <sz val="10"/>
        <color rgb="FF000000"/>
        <rFont val="Arial"/>
        <family val="2"/>
      </rPr>
      <t>(BCCPA/30/12)x5 diasx40%</t>
    </r>
  </si>
  <si>
    <t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</si>
  <si>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t>Nota1:  O Módulo 1 refere-se ao valor mensal devido ao empegado pela prestação do serviço no período de 12 meses.</t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</si>
  <si>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da Instrução Normativa SEGES/MPDG nº 05/2017.</t>
  </si>
  <si>
    <t>Nota 1: Os itens que contemplam o módulo 4 se referem ao custo dos dias trabalhados pelo repositor/substituto que por ventura venha cobrir o empregado nos casos de Ausências Legais (Submódulo 4.1) e/ou na Intrajornada (Submódulo 4.2) a depender da prestação do serviço.
Nota 2: Haverá a incidência do Submódulo 2.2 sobre esse módulo.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</si>
  <si>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</si>
  <si>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</si>
  <si>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</si>
  <si>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Nota 1: Custos Indiretos, Lucro e Tributos por empregado.
Nota 2: O valor referente a tributos é obtido aplicando-se o percentual sobre o valor do faturamento.</t>
  </si>
  <si>
    <r>
      <t xml:space="preserve">Férias </t>
    </r>
    <r>
      <rPr>
        <b/>
        <sz val="10"/>
        <color rgb="FF000000"/>
        <rFont val="Arial"/>
        <family val="2"/>
      </rPr>
      <t>- (BCCPA x(1/12))</t>
    </r>
  </si>
  <si>
    <r>
      <t xml:space="preserve">Adicional  de insalubridade - </t>
    </r>
    <r>
      <rPr>
        <b/>
        <sz val="10"/>
        <color rgb="FF000000"/>
        <rFont val="Arial"/>
        <family val="2"/>
      </rPr>
      <t>(20% do salário base)</t>
    </r>
  </si>
  <si>
    <t>5135-05</t>
  </si>
  <si>
    <r>
      <t xml:space="preserve">Transporte  - </t>
    </r>
    <r>
      <rPr>
        <b/>
        <sz val="10"/>
        <color rgb="FF000000"/>
        <rFont val="Arial"/>
        <family val="2"/>
      </rPr>
      <t xml:space="preserve"> ((2xVTx25,22) – (6%xSB))</t>
    </r>
  </si>
  <si>
    <r>
      <t xml:space="preserve">Transporte  - </t>
    </r>
    <r>
      <rPr>
        <b/>
        <sz val="10"/>
        <color rgb="FF000000"/>
        <rFont val="Arial"/>
        <family val="2"/>
      </rPr>
      <t xml:space="preserve"> ((2xVTx15,21) – (6%xSB))</t>
    </r>
  </si>
  <si>
    <t>Campo Novo do Parecis/MT</t>
  </si>
  <si>
    <t>Juína/MT</t>
  </si>
  <si>
    <t>8485-10</t>
  </si>
  <si>
    <t>Salário Normativo da Categoria Profissional (jornada de 44 horas semanais)</t>
  </si>
  <si>
    <r>
      <t xml:space="preserve">Salário Base (para a jornada de 20 horas semanais) - Cálculo do valor: </t>
    </r>
    <r>
      <rPr>
        <b/>
        <sz val="10"/>
        <color rgb="FF000000"/>
        <rFont val="Arial"/>
        <family val="2"/>
      </rPr>
      <t>(20/6)x30xR$(SB/220)</t>
    </r>
  </si>
  <si>
    <r>
      <t xml:space="preserve">Adicional  de insalubridade - </t>
    </r>
    <r>
      <rPr>
        <b/>
        <sz val="10"/>
        <color rgb="FF000000"/>
        <rFont val="Arial"/>
        <family val="2"/>
      </rPr>
      <t>(10%, 20% ou 40% do salário mínimo)</t>
    </r>
  </si>
  <si>
    <t>MT000495/2017</t>
  </si>
  <si>
    <t>MT000667/2017</t>
  </si>
  <si>
    <r>
      <t xml:space="preserve">Transporte  - </t>
    </r>
    <r>
      <rPr>
        <b/>
        <sz val="10"/>
        <color rgb="FF000000"/>
        <rFont val="Arial"/>
        <family val="2"/>
      </rPr>
      <t xml:space="preserve"> ((2xVTx21,01) – (6%xSB))</t>
    </r>
  </si>
  <si>
    <t>Luva modelo Mão de Gato, confeccionada com tecido 100% lã de fibra, com tratamento retardante anti chama, com feltro termico internamente e lona 100% algodão, desenvolvida exclusivamente para uso em cozinhas industriais, cujo formato permite o perfeito encaixe nas alças de panelas aquecidas e seu transporte com total segurança, evitando inclusive as queimaduras nos braços pelo vapor.</t>
  </si>
  <si>
    <t>Camiseta, camisa ou blusa de chef manga curta. Tecido 100% algodão, cor branca.</t>
  </si>
  <si>
    <t>Calças comprida, cor branca, em brim Santista ou similar.</t>
  </si>
  <si>
    <t>Sapato de segurança antiderrapante.</t>
  </si>
  <si>
    <t>Japona térmica de proteção para acesso a câmara frigorífica.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</si>
</sst>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&quot; R$ &quot;* #,##0.00\ ;&quot;-R$ &quot;* #,##0.00\ ;&quot; R$ &quot;* \-#\ ;@\ "/>
    <numFmt numFmtId="165" formatCode="&quot; R$ &quot;* #,##0.00\ ;&quot; R$ &quot;* \(#,##0.00\);&quot; R$ &quot;* \-#\ ;@\ "/>
    <numFmt numFmtId="166" formatCode="d/m/yyyy"/>
    <numFmt numFmtId="167" formatCode="&quot;R$ &quot;#,##0.00"/>
    <numFmt numFmtId="168" formatCode="&quot;R$ &quot;#,##0.00;[Red]&quot;-R$ &quot;#,##0.00"/>
    <numFmt numFmtId="169" formatCode="#,##0.00\ ;&quot; (&quot;#,##0.00\);&quot; -&quot;#\ ;@\ "/>
  </numFmts>
  <fonts count="7" x14ac:knownFonts="1"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rgb="FFA6A6A6"/>
        <bgColor rgb="FFBFBFBF"/>
      </patternFill>
    </fill>
    <fill>
      <patternFill patternType="solid">
        <fgColor rgb="FFCCCCCC"/>
        <bgColor rgb="FFC0C0C0"/>
      </patternFill>
    </fill>
    <fill>
      <patternFill patternType="solid">
        <fgColor rgb="FFD9D9D9"/>
        <bgColor rgb="FFDDDDDD"/>
      </patternFill>
    </fill>
    <fill>
      <patternFill patternType="solid">
        <fgColor rgb="FF2BD27E"/>
        <bgColor rgb="FF339966"/>
      </patternFill>
    </fill>
    <fill>
      <patternFill patternType="solid">
        <fgColor rgb="FFBFBFBF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33996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1"/>
      </patternFill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4" fontId="4" fillId="0" borderId="0" applyBorder="0" applyProtection="0"/>
    <xf numFmtId="9" fontId="4" fillId="0" borderId="0" applyBorder="0" applyProtection="0"/>
    <xf numFmtId="9" fontId="4" fillId="0" borderId="0" applyBorder="0" applyProtection="0"/>
    <xf numFmtId="169" fontId="4" fillId="0" borderId="0" applyFill="0" applyBorder="0" applyAlignment="0" applyProtection="0"/>
  </cellStyleXfs>
  <cellXfs count="160">
    <xf numFmtId="0" fontId="0" fillId="0" borderId="0" xfId="0"/>
    <xf numFmtId="0" fontId="2" fillId="0" borderId="1" xfId="3" applyNumberFormat="1" applyFont="1" applyBorder="1" applyAlignment="1">
      <alignment vertical="center"/>
    </xf>
    <xf numFmtId="167" fontId="2" fillId="0" borderId="1" xfId="3" applyNumberFormat="1" applyFont="1" applyBorder="1" applyAlignment="1">
      <alignment horizontal="center" vertical="center" wrapText="1"/>
    </xf>
    <xf numFmtId="167" fontId="2" fillId="0" borderId="1" xfId="3" applyNumberFormat="1" applyFont="1" applyBorder="1"/>
    <xf numFmtId="0" fontId="2" fillId="0" borderId="1" xfId="3" applyNumberFormat="1" applyFont="1" applyBorder="1" applyAlignment="1">
      <alignment horizontal="center"/>
    </xf>
    <xf numFmtId="0" fontId="2" fillId="0" borderId="1" xfId="3" applyNumberFormat="1" applyFont="1" applyBorder="1"/>
    <xf numFmtId="0" fontId="2" fillId="0" borderId="0" xfId="3" applyNumberFormat="1" applyFont="1" applyAlignment="1">
      <alignment vertical="center"/>
    </xf>
    <xf numFmtId="0" fontId="2" fillId="0" borderId="0" xfId="3" applyNumberFormat="1" applyFont="1"/>
    <xf numFmtId="0" fontId="1" fillId="6" borderId="2" xfId="3" applyNumberFormat="1" applyFont="1" applyFill="1" applyBorder="1" applyAlignment="1">
      <alignment horizontal="center" vertical="center" wrapText="1"/>
    </xf>
    <xf numFmtId="0" fontId="1" fillId="6" borderId="2" xfId="3" applyNumberFormat="1" applyFont="1" applyFill="1" applyBorder="1" applyAlignment="1">
      <alignment vertical="center" wrapText="1"/>
    </xf>
    <xf numFmtId="0" fontId="2" fillId="0" borderId="2" xfId="3" applyNumberFormat="1" applyFont="1" applyBorder="1" applyAlignment="1">
      <alignment horizontal="center" vertical="center" wrapText="1"/>
    </xf>
    <xf numFmtId="0" fontId="2" fillId="0" borderId="2" xfId="3" applyNumberFormat="1" applyFont="1" applyBorder="1" applyAlignment="1">
      <alignment vertical="center" wrapText="1"/>
    </xf>
    <xf numFmtId="164" fontId="2" fillId="0" borderId="2" xfId="1" applyFont="1" applyBorder="1" applyAlignment="1" applyProtection="1">
      <alignment horizontal="center" vertical="center" wrapText="1"/>
    </xf>
    <xf numFmtId="167" fontId="1" fillId="6" borderId="2" xfId="3" applyNumberFormat="1" applyFont="1" applyFill="1" applyBorder="1" applyAlignment="1">
      <alignment horizontal="center" vertical="center" wrapText="1"/>
    </xf>
    <xf numFmtId="0" fontId="1" fillId="0" borderId="2" xfId="3" applyNumberFormat="1" applyFont="1" applyBorder="1" applyAlignment="1">
      <alignment horizontal="center" vertical="center" wrapText="1"/>
    </xf>
    <xf numFmtId="0" fontId="2" fillId="0" borderId="2" xfId="1" applyNumberFormat="1" applyFont="1" applyBorder="1" applyAlignment="1" applyProtection="1">
      <alignment horizontal="center" vertical="center" wrapText="1"/>
    </xf>
    <xf numFmtId="167" fontId="2" fillId="0" borderId="2" xfId="3" applyNumberFormat="1" applyFont="1" applyBorder="1" applyAlignment="1">
      <alignment horizontal="center" vertical="center" wrapText="1"/>
    </xf>
    <xf numFmtId="0" fontId="2" fillId="0" borderId="2" xfId="3" applyNumberFormat="1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5" fontId="2" fillId="0" borderId="2" xfId="3" applyNumberFormat="1" applyFont="1" applyBorder="1" applyAlignment="1" applyProtection="1">
      <alignment horizontal="center" vertical="center" wrapText="1"/>
    </xf>
    <xf numFmtId="165" fontId="1" fillId="0" borderId="2" xfId="3" applyNumberFormat="1" applyFont="1" applyBorder="1" applyAlignment="1" applyProtection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65" fontId="3" fillId="4" borderId="2" xfId="3" applyNumberFormat="1" applyFont="1" applyFill="1" applyBorder="1" applyAlignment="1" applyProtection="1">
      <alignment vertical="center" wrapText="1"/>
      <protection locked="0"/>
    </xf>
    <xf numFmtId="0" fontId="0" fillId="0" borderId="0" xfId="3" applyNumberFormat="1" applyFont="1"/>
    <xf numFmtId="0" fontId="3" fillId="0" borderId="0" xfId="3" applyNumberFormat="1" applyFont="1" applyBorder="1" applyAlignment="1" applyProtection="1">
      <protection locked="0"/>
    </xf>
    <xf numFmtId="0" fontId="0" fillId="0" borderId="0" xfId="3" applyNumberFormat="1" applyFont="1" applyProtection="1">
      <protection locked="0"/>
    </xf>
    <xf numFmtId="0" fontId="0" fillId="0" borderId="0" xfId="3" applyNumberFormat="1" applyFont="1" applyAlignment="1" applyProtection="1">
      <alignment horizontal="center"/>
      <protection locked="0"/>
    </xf>
    <xf numFmtId="0" fontId="0" fillId="0" borderId="0" xfId="3" applyNumberFormat="1" applyFont="1" applyBorder="1" applyProtection="1">
      <protection locked="0"/>
    </xf>
    <xf numFmtId="0" fontId="3" fillId="4" borderId="2" xfId="3" applyNumberFormat="1" applyFont="1" applyFill="1" applyBorder="1" applyAlignment="1" applyProtection="1">
      <alignment horizontal="center" vertical="center"/>
      <protection locked="0"/>
    </xf>
    <xf numFmtId="0" fontId="3" fillId="4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4" borderId="4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3" applyNumberFormat="1" applyFont="1" applyBorder="1"/>
    <xf numFmtId="0" fontId="3" fillId="0" borderId="0" xfId="3" applyNumberFormat="1" applyFont="1" applyBorder="1" applyAlignment="1" applyProtection="1">
      <alignment horizontal="center" vertical="center" wrapText="1"/>
      <protection locked="0"/>
    </xf>
    <xf numFmtId="0" fontId="2" fillId="0" borderId="2" xfId="3" applyNumberFormat="1" applyFont="1" applyBorder="1" applyAlignment="1" applyProtection="1">
      <alignment horizontal="justify" wrapText="1"/>
      <protection locked="0"/>
    </xf>
    <xf numFmtId="10" fontId="0" fillId="0" borderId="2" xfId="2" applyNumberFormat="1" applyFont="1" applyBorder="1" applyAlignment="1" applyProtection="1">
      <alignment horizontal="center" vertical="center"/>
      <protection locked="0"/>
    </xf>
    <xf numFmtId="10" fontId="0" fillId="0" borderId="4" xfId="3" applyNumberFormat="1" applyFont="1" applyBorder="1" applyAlignment="1" applyProtection="1">
      <alignment horizontal="center" vertical="center"/>
      <protection locked="0"/>
    </xf>
    <xf numFmtId="10" fontId="3" fillId="0" borderId="2" xfId="2" applyNumberFormat="1" applyFont="1" applyBorder="1" applyAlignment="1" applyProtection="1">
      <alignment horizontal="center" vertical="center"/>
      <protection locked="0"/>
    </xf>
    <xf numFmtId="0" fontId="4" fillId="0" borderId="0" xfId="0" applyFont="1"/>
    <xf numFmtId="0" fontId="2" fillId="0" borderId="2" xfId="3" applyNumberFormat="1" applyFont="1" applyBorder="1" applyAlignment="1">
      <alignment horizontal="center" vertical="center" wrapText="1"/>
    </xf>
    <xf numFmtId="0" fontId="2" fillId="0" borderId="5" xfId="3" applyNumberFormat="1" applyFont="1" applyBorder="1"/>
    <xf numFmtId="164" fontId="2" fillId="0" borderId="5" xfId="1" applyFont="1" applyBorder="1" applyAlignment="1" applyProtection="1"/>
    <xf numFmtId="164" fontId="2" fillId="0" borderId="5" xfId="3" applyNumberFormat="1" applyFont="1" applyBorder="1"/>
    <xf numFmtId="0" fontId="2" fillId="0" borderId="6" xfId="3" applyNumberFormat="1" applyFont="1" applyBorder="1" applyAlignment="1">
      <alignment horizontal="center"/>
    </xf>
    <xf numFmtId="0" fontId="2" fillId="0" borderId="7" xfId="3" applyNumberFormat="1" applyFont="1" applyBorder="1" applyAlignment="1">
      <alignment vertical="center"/>
    </xf>
    <xf numFmtId="0" fontId="2" fillId="0" borderId="7" xfId="3" applyNumberFormat="1" applyFont="1" applyBorder="1" applyAlignment="1">
      <alignment horizontal="center"/>
    </xf>
    <xf numFmtId="0" fontId="2" fillId="0" borderId="2" xfId="3" applyNumberFormat="1" applyFont="1" applyBorder="1" applyAlignment="1">
      <alignment horizontal="left" vertical="center"/>
    </xf>
    <xf numFmtId="0" fontId="2" fillId="0" borderId="2" xfId="3" applyNumberFormat="1" applyFont="1" applyBorder="1" applyAlignment="1">
      <alignment vertical="center"/>
    </xf>
    <xf numFmtId="0" fontId="2" fillId="0" borderId="2" xfId="3" applyNumberFormat="1" applyFont="1" applyBorder="1" applyAlignment="1">
      <alignment horizontal="center"/>
    </xf>
    <xf numFmtId="0" fontId="1" fillId="3" borderId="2" xfId="3" applyNumberFormat="1" applyFont="1" applyFill="1" applyBorder="1" applyAlignment="1">
      <alignment horizontal="center" vertical="center" wrapText="1"/>
    </xf>
    <xf numFmtId="166" fontId="2" fillId="0" borderId="2" xfId="3" applyNumberFormat="1" applyFont="1" applyBorder="1" applyAlignment="1">
      <alignment horizontal="center" vertical="center" wrapText="1"/>
    </xf>
    <xf numFmtId="0" fontId="2" fillId="3" borderId="2" xfId="3" applyNumberFormat="1" applyFont="1" applyFill="1" applyBorder="1" applyAlignment="1">
      <alignment horizontal="center" vertical="center" wrapText="1"/>
    </xf>
    <xf numFmtId="167" fontId="1" fillId="3" borderId="2" xfId="3" applyNumberFormat="1" applyFont="1" applyFill="1" applyBorder="1" applyAlignment="1">
      <alignment horizontal="center" vertical="center" wrapText="1"/>
    </xf>
    <xf numFmtId="0" fontId="1" fillId="4" borderId="2" xfId="3" applyNumberFormat="1" applyFont="1" applyFill="1" applyBorder="1" applyAlignment="1">
      <alignment horizontal="center" vertical="center" wrapText="1"/>
    </xf>
    <xf numFmtId="167" fontId="1" fillId="0" borderId="2" xfId="3" applyNumberFormat="1" applyFont="1" applyBorder="1" applyAlignment="1">
      <alignment horizontal="center" vertical="center" wrapText="1"/>
    </xf>
    <xf numFmtId="0" fontId="1" fillId="3" borderId="2" xfId="3" applyNumberFormat="1" applyFont="1" applyFill="1" applyBorder="1" applyAlignment="1">
      <alignment vertical="center" wrapText="1"/>
    </xf>
    <xf numFmtId="10" fontId="2" fillId="5" borderId="2" xfId="2" applyNumberFormat="1" applyFont="1" applyFill="1" applyBorder="1" applyAlignment="1" applyProtection="1">
      <alignment horizontal="center" vertical="center" wrapText="1"/>
    </xf>
    <xf numFmtId="10" fontId="2" fillId="0" borderId="2" xfId="2" applyNumberFormat="1" applyFont="1" applyBorder="1" applyAlignment="1" applyProtection="1">
      <alignment horizontal="center" vertical="center" wrapText="1"/>
    </xf>
    <xf numFmtId="10" fontId="1" fillId="3" borderId="2" xfId="2" applyNumberFormat="1" applyFont="1" applyFill="1" applyBorder="1" applyAlignment="1" applyProtection="1">
      <alignment horizontal="center" vertical="center" wrapText="1"/>
    </xf>
    <xf numFmtId="0" fontId="2" fillId="0" borderId="2" xfId="3" applyNumberFormat="1" applyFont="1" applyBorder="1" applyAlignment="1">
      <alignment horizontal="left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67" fontId="2" fillId="0" borderId="2" xfId="3" applyNumberFormat="1" applyFont="1" applyBorder="1" applyAlignment="1">
      <alignment horizontal="center" vertical="center" wrapText="1"/>
    </xf>
    <xf numFmtId="167" fontId="1" fillId="4" borderId="2" xfId="3" applyNumberFormat="1" applyFont="1" applyFill="1" applyBorder="1" applyAlignment="1">
      <alignment horizontal="center" vertical="center" wrapText="1"/>
    </xf>
    <xf numFmtId="0" fontId="2" fillId="3" borderId="2" xfId="3" applyNumberFormat="1" applyFont="1" applyFill="1" applyBorder="1" applyAlignment="1">
      <alignment vertical="center" wrapText="1"/>
    </xf>
    <xf numFmtId="164" fontId="2" fillId="0" borderId="2" xfId="3" applyNumberFormat="1" applyFont="1" applyBorder="1" applyAlignment="1" applyProtection="1">
      <alignment horizontal="center" vertical="center" wrapText="1"/>
    </xf>
    <xf numFmtId="167" fontId="2" fillId="7" borderId="2" xfId="3" applyNumberFormat="1" applyFont="1" applyFill="1" applyBorder="1" applyAlignment="1">
      <alignment horizontal="center" vertical="center" wrapText="1"/>
    </xf>
    <xf numFmtId="167" fontId="2" fillId="9" borderId="5" xfId="3" applyNumberFormat="1" applyFont="1" applyFill="1" applyBorder="1"/>
    <xf numFmtId="0" fontId="0" fillId="0" borderId="10" xfId="0" applyFont="1" applyBorder="1" applyAlignment="1">
      <alignment vertical="center" wrapText="1"/>
    </xf>
    <xf numFmtId="0" fontId="3" fillId="8" borderId="11" xfId="0" applyFont="1" applyFill="1" applyBorder="1" applyAlignment="1">
      <alignment horizontal="center" wrapText="1"/>
    </xf>
    <xf numFmtId="0" fontId="0" fillId="0" borderId="11" xfId="0" applyFont="1" applyBorder="1" applyAlignment="1">
      <alignment horizontal="center" vertical="center" wrapText="1"/>
    </xf>
    <xf numFmtId="168" fontId="2" fillId="7" borderId="2" xfId="3" applyNumberFormat="1" applyFont="1" applyFill="1" applyBorder="1" applyAlignment="1">
      <alignment horizontal="center" vertical="center" wrapText="1"/>
    </xf>
    <xf numFmtId="10" fontId="2" fillId="7" borderId="2" xfId="3" applyNumberFormat="1" applyFont="1" applyFill="1" applyBorder="1" applyAlignment="1">
      <alignment horizontal="center" vertical="center" wrapText="1"/>
    </xf>
    <xf numFmtId="164" fontId="4" fillId="0" borderId="10" xfId="1" applyFill="1" applyBorder="1" applyAlignment="1" applyProtection="1">
      <alignment horizontal="center" vertical="center" wrapText="1"/>
    </xf>
    <xf numFmtId="4" fontId="2" fillId="0" borderId="5" xfId="3" applyNumberFormat="1" applyFont="1" applyBorder="1"/>
    <xf numFmtId="0" fontId="3" fillId="11" borderId="11" xfId="0" applyFont="1" applyFill="1" applyBorder="1" applyAlignment="1">
      <alignment horizontal="center" vertical="center" wrapText="1"/>
    </xf>
    <xf numFmtId="164" fontId="4" fillId="0" borderId="11" xfId="1" applyBorder="1" applyProtection="1"/>
    <xf numFmtId="164" fontId="3" fillId="0" borderId="11" xfId="1" applyFont="1" applyBorder="1" applyProtection="1"/>
    <xf numFmtId="0" fontId="2" fillId="0" borderId="2" xfId="3" applyNumberFormat="1" applyFont="1" applyBorder="1" applyAlignment="1">
      <alignment horizontal="center" vertical="center" wrapText="1"/>
    </xf>
    <xf numFmtId="0" fontId="3" fillId="4" borderId="2" xfId="3" applyNumberFormat="1" applyFont="1" applyFill="1" applyBorder="1" applyAlignment="1" applyProtection="1">
      <alignment horizontal="center" vertical="center"/>
      <protection locked="0"/>
    </xf>
    <xf numFmtId="0" fontId="2" fillId="0" borderId="11" xfId="3" applyNumberFormat="1" applyFont="1" applyBorder="1" applyAlignment="1">
      <alignment horizontal="center" vertical="center" wrapText="1"/>
    </xf>
    <xf numFmtId="0" fontId="2" fillId="0" borderId="11" xfId="3" applyNumberFormat="1" applyFont="1" applyBorder="1" applyAlignment="1">
      <alignment vertical="center" wrapText="1"/>
    </xf>
    <xf numFmtId="164" fontId="2" fillId="0" borderId="11" xfId="1" applyFont="1" applyBorder="1" applyAlignment="1" applyProtection="1">
      <alignment horizontal="center" vertical="center" wrapText="1"/>
    </xf>
    <xf numFmtId="164" fontId="4" fillId="0" borderId="0" xfId="1"/>
    <xf numFmtId="0" fontId="3" fillId="4" borderId="2" xfId="3" applyNumberFormat="1" applyFont="1" applyFill="1" applyBorder="1" applyAlignment="1" applyProtection="1">
      <alignment horizontal="center" vertical="center"/>
      <protection locked="0"/>
    </xf>
    <xf numFmtId="10" fontId="0" fillId="0" borderId="4" xfId="2" applyNumberFormat="1" applyFont="1" applyBorder="1" applyAlignment="1" applyProtection="1">
      <alignment horizontal="center" vertical="center"/>
      <protection locked="0"/>
    </xf>
    <xf numFmtId="0" fontId="2" fillId="0" borderId="2" xfId="3" applyNumberFormat="1" applyFont="1" applyBorder="1" applyAlignment="1">
      <alignment horizontal="center" vertical="center" wrapText="1"/>
    </xf>
    <xf numFmtId="0" fontId="2" fillId="0" borderId="2" xfId="3" applyNumberFormat="1" applyFont="1" applyBorder="1" applyAlignment="1">
      <alignment horizontal="left" vertical="center" wrapText="1"/>
    </xf>
    <xf numFmtId="0" fontId="1" fillId="3" borderId="2" xfId="3" applyNumberFormat="1" applyFont="1" applyFill="1" applyBorder="1" applyAlignment="1">
      <alignment horizontal="center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67" fontId="2" fillId="0" borderId="2" xfId="3" applyNumberFormat="1" applyFont="1" applyBorder="1" applyAlignment="1">
      <alignment horizontal="center" vertical="center" wrapText="1"/>
    </xf>
    <xf numFmtId="0" fontId="2" fillId="0" borderId="2" xfId="3" applyNumberFormat="1" applyFont="1" applyBorder="1" applyAlignment="1">
      <alignment horizontal="center" vertical="center" wrapText="1"/>
    </xf>
    <xf numFmtId="0" fontId="1" fillId="3" borderId="2" xfId="3" applyNumberFormat="1" applyFont="1" applyFill="1" applyBorder="1" applyAlignment="1">
      <alignment horizontal="center" vertical="center" wrapText="1"/>
    </xf>
    <xf numFmtId="0" fontId="2" fillId="0" borderId="2" xfId="3" applyNumberFormat="1" applyFont="1" applyBorder="1" applyAlignment="1">
      <alignment horizontal="left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67" fontId="2" fillId="0" borderId="2" xfId="3" applyNumberFormat="1" applyFont="1" applyBorder="1" applyAlignment="1">
      <alignment horizontal="center" vertical="center" wrapText="1"/>
    </xf>
    <xf numFmtId="167" fontId="1" fillId="0" borderId="2" xfId="3" applyNumberFormat="1" applyFont="1" applyBorder="1" applyAlignment="1">
      <alignment horizontal="center" vertical="center"/>
    </xf>
    <xf numFmtId="0" fontId="2" fillId="0" borderId="2" xfId="3" applyNumberFormat="1" applyFont="1" applyBorder="1" applyAlignment="1">
      <alignment horizontal="center" vertical="center" wrapText="1"/>
    </xf>
    <xf numFmtId="0" fontId="2" fillId="0" borderId="2" xfId="3" applyNumberFormat="1" applyFont="1" applyBorder="1" applyAlignment="1">
      <alignment horizontal="left" vertical="center" wrapText="1"/>
    </xf>
    <xf numFmtId="0" fontId="1" fillId="3" borderId="2" xfId="3" applyNumberFormat="1" applyFont="1" applyFill="1" applyBorder="1" applyAlignment="1">
      <alignment horizontal="center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67" fontId="2" fillId="0" borderId="2" xfId="3" applyNumberFormat="1" applyFont="1" applyBorder="1" applyAlignment="1">
      <alignment horizontal="center" vertical="center" wrapText="1"/>
    </xf>
    <xf numFmtId="43" fontId="2" fillId="0" borderId="1" xfId="3" applyNumberFormat="1" applyFont="1" applyBorder="1"/>
    <xf numFmtId="0" fontId="2" fillId="0" borderId="2" xfId="3" applyNumberFormat="1" applyFont="1" applyBorder="1" applyAlignment="1">
      <alignment horizontal="center" vertical="center" wrapText="1"/>
    </xf>
    <xf numFmtId="0" fontId="1" fillId="6" borderId="2" xfId="3" applyNumberFormat="1" applyFont="1" applyFill="1" applyBorder="1" applyAlignment="1">
      <alignment horizontal="center" vertical="center" wrapText="1"/>
    </xf>
    <xf numFmtId="0" fontId="1" fillId="2" borderId="0" xfId="3" applyNumberFormat="1" applyFont="1" applyFill="1" applyBorder="1" applyAlignment="1">
      <alignment horizontal="center" vertical="center"/>
    </xf>
    <xf numFmtId="0" fontId="2" fillId="0" borderId="8" xfId="3" applyNumberFormat="1" applyFont="1" applyBorder="1" applyAlignment="1">
      <alignment horizontal="center" wrapText="1"/>
    </xf>
    <xf numFmtId="0" fontId="2" fillId="0" borderId="9" xfId="3" applyNumberFormat="1" applyFont="1" applyBorder="1" applyAlignment="1">
      <alignment horizontal="center"/>
    </xf>
    <xf numFmtId="0" fontId="2" fillId="0" borderId="4" xfId="3" applyNumberFormat="1" applyFont="1" applyBorder="1" applyAlignment="1">
      <alignment horizontal="center"/>
    </xf>
    <xf numFmtId="0" fontId="2" fillId="0" borderId="8" xfId="3" applyNumberFormat="1" applyFont="1" applyBorder="1" applyAlignment="1">
      <alignment horizontal="center"/>
    </xf>
    <xf numFmtId="0" fontId="1" fillId="0" borderId="2" xfId="3" applyNumberFormat="1" applyFont="1" applyBorder="1" applyAlignment="1">
      <alignment horizontal="center" vertical="center" wrapText="1"/>
    </xf>
    <xf numFmtId="0" fontId="1" fillId="3" borderId="2" xfId="3" applyNumberFormat="1" applyFont="1" applyFill="1" applyBorder="1" applyAlignment="1">
      <alignment horizontal="center" vertical="center" wrapText="1"/>
    </xf>
    <xf numFmtId="0" fontId="1" fillId="0" borderId="2" xfId="3" applyNumberFormat="1" applyFont="1" applyBorder="1" applyAlignment="1">
      <alignment horizontal="center" vertical="center"/>
    </xf>
    <xf numFmtId="0" fontId="2" fillId="0" borderId="2" xfId="3" applyNumberFormat="1" applyFont="1" applyBorder="1" applyAlignment="1">
      <alignment horizontal="left" vertical="center" wrapText="1"/>
    </xf>
    <xf numFmtId="0" fontId="1" fillId="0" borderId="2" xfId="3" applyNumberFormat="1" applyFont="1" applyBorder="1" applyAlignment="1">
      <alignment horizontal="center"/>
    </xf>
    <xf numFmtId="0" fontId="1" fillId="0" borderId="6" xfId="3" applyNumberFormat="1" applyFont="1" applyBorder="1" applyAlignment="1">
      <alignment horizontal="center" vertical="center"/>
    </xf>
    <xf numFmtId="0" fontId="1" fillId="2" borderId="2" xfId="3" applyNumberFormat="1" applyFont="1" applyFill="1" applyBorder="1" applyAlignment="1">
      <alignment horizontal="center"/>
    </xf>
    <xf numFmtId="0" fontId="2" fillId="0" borderId="2" xfId="3" applyNumberFormat="1" applyFont="1" applyBorder="1" applyAlignment="1">
      <alignment horizontal="center" vertical="center"/>
    </xf>
    <xf numFmtId="0" fontId="2" fillId="0" borderId="8" xfId="3" applyNumberFormat="1" applyFont="1" applyBorder="1" applyAlignment="1">
      <alignment horizontal="left" vertical="center" wrapText="1"/>
    </xf>
    <xf numFmtId="0" fontId="2" fillId="0" borderId="4" xfId="3" applyNumberFormat="1" applyFont="1" applyBorder="1" applyAlignment="1">
      <alignment horizontal="left" vertical="center" wrapText="1"/>
    </xf>
    <xf numFmtId="0" fontId="2" fillId="0" borderId="8" xfId="3" applyNumberFormat="1" applyFont="1" applyBorder="1" applyAlignment="1">
      <alignment horizontal="center" vertical="center" wrapText="1"/>
    </xf>
    <xf numFmtId="0" fontId="2" fillId="0" borderId="9" xfId="3" applyNumberFormat="1" applyFont="1" applyBorder="1" applyAlignment="1">
      <alignment horizontal="center" vertical="center"/>
    </xf>
    <xf numFmtId="0" fontId="2" fillId="0" borderId="4" xfId="3" applyNumberFormat="1" applyFont="1" applyBorder="1" applyAlignment="1">
      <alignment horizontal="center" vertical="center"/>
    </xf>
    <xf numFmtId="0" fontId="1" fillId="0" borderId="8" xfId="3" applyNumberFormat="1" applyFont="1" applyBorder="1" applyAlignment="1">
      <alignment horizontal="center" vertical="center" wrapText="1"/>
    </xf>
    <xf numFmtId="0" fontId="1" fillId="0" borderId="9" xfId="3" applyNumberFormat="1" applyFont="1" applyBorder="1" applyAlignment="1">
      <alignment horizontal="center" vertical="center"/>
    </xf>
    <xf numFmtId="0" fontId="1" fillId="0" borderId="4" xfId="3" applyNumberFormat="1" applyFont="1" applyBorder="1" applyAlignment="1">
      <alignment horizontal="center" vertical="center"/>
    </xf>
    <xf numFmtId="10" fontId="2" fillId="0" borderId="2" xfId="3" applyNumberFormat="1" applyFont="1" applyBorder="1" applyAlignment="1">
      <alignment horizontal="center" vertical="center" wrapText="1"/>
    </xf>
    <xf numFmtId="167" fontId="2" fillId="0" borderId="2" xfId="3" applyNumberFormat="1" applyFont="1" applyBorder="1" applyAlignment="1">
      <alignment horizontal="center" vertical="center" wrapText="1"/>
    </xf>
    <xf numFmtId="0" fontId="1" fillId="3" borderId="8" xfId="3" applyNumberFormat="1" applyFont="1" applyFill="1" applyBorder="1" applyAlignment="1">
      <alignment horizontal="center" vertical="center" wrapText="1"/>
    </xf>
    <xf numFmtId="0" fontId="1" fillId="3" borderId="9" xfId="3" applyNumberFormat="1" applyFont="1" applyFill="1" applyBorder="1" applyAlignment="1">
      <alignment horizontal="center" vertical="center" wrapText="1"/>
    </xf>
    <xf numFmtId="0" fontId="1" fillId="3" borderId="4" xfId="3" applyNumberFormat="1" applyFont="1" applyFill="1" applyBorder="1" applyAlignment="1">
      <alignment horizontal="center" vertical="center" wrapText="1"/>
    </xf>
    <xf numFmtId="0" fontId="2" fillId="0" borderId="9" xfId="3" applyNumberFormat="1" applyFont="1" applyBorder="1" applyAlignment="1">
      <alignment horizontal="center" vertical="center" wrapText="1"/>
    </xf>
    <xf numFmtId="0" fontId="2" fillId="0" borderId="4" xfId="3" applyNumberFormat="1" applyFont="1" applyBorder="1" applyAlignment="1">
      <alignment horizontal="center" vertical="center" wrapText="1"/>
    </xf>
    <xf numFmtId="0" fontId="2" fillId="0" borderId="19" xfId="3" applyNumberFormat="1" applyFont="1" applyBorder="1" applyAlignment="1">
      <alignment horizontal="center" vertical="center" wrapText="1"/>
    </xf>
    <xf numFmtId="0" fontId="2" fillId="0" borderId="20" xfId="3" applyNumberFormat="1" applyFont="1" applyBorder="1" applyAlignment="1">
      <alignment horizontal="center" vertical="center" wrapText="1"/>
    </xf>
    <xf numFmtId="0" fontId="2" fillId="0" borderId="21" xfId="3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 applyProtection="1">
      <alignment horizontal="right" vertical="center" wrapText="1"/>
      <protection locked="0"/>
    </xf>
    <xf numFmtId="0" fontId="3" fillId="10" borderId="11" xfId="0" applyFont="1" applyFill="1" applyBorder="1" applyAlignment="1">
      <alignment horizontal="center" vertical="center" wrapText="1"/>
    </xf>
    <xf numFmtId="0" fontId="3" fillId="4" borderId="12" xfId="3" applyNumberFormat="1" applyFont="1" applyFill="1" applyBorder="1" applyAlignment="1" applyProtection="1">
      <alignment horizontal="center"/>
      <protection locked="0"/>
    </xf>
    <xf numFmtId="0" fontId="3" fillId="4" borderId="2" xfId="3" applyNumberFormat="1" applyFont="1" applyFill="1" applyBorder="1" applyAlignment="1" applyProtection="1">
      <alignment horizontal="center" vertical="center"/>
      <protection locked="0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2" fillId="0" borderId="0" xfId="3" applyNumberFormat="1" applyFont="1"/>
    <xf numFmtId="43" fontId="0" fillId="0" borderId="0" xfId="0" applyNumberFormat="1"/>
  </cellXfs>
  <cellStyles count="5">
    <cellStyle name="Moeda" xfId="1" builtinId="4"/>
    <cellStyle name="Normal" xfId="0" builtinId="0"/>
    <cellStyle name="Porcentagem" xfId="2" builtinId="5"/>
    <cellStyle name="Texto Explicativo" xfId="3" builtinId="53" customBuiltin="1"/>
    <cellStyle name="Vírgula 2" xfId="4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BFBFBF"/>
      <rgbColor rgb="FFFF99CC"/>
      <rgbColor rgb="FFCC99FF"/>
      <rgbColor rgb="FFFFCCCC"/>
      <rgbColor rgb="FF3366FF"/>
      <rgbColor rgb="FF2BD27E"/>
      <rgbColor rgb="FF9BBB59"/>
      <rgbColor rgb="FFFFCC00"/>
      <rgbColor rgb="FFFF9900"/>
      <rgbColor rgb="FFFF6600"/>
      <rgbColor rgb="FF77933C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2:AMK26"/>
  <sheetViews>
    <sheetView showGridLines="0" tabSelected="1" zoomScale="130" zoomScaleNormal="130" zoomScalePageLayoutView="80" workbookViewId="0">
      <selection activeCell="C28" sqref="C28"/>
    </sheetView>
  </sheetViews>
  <sheetFormatPr defaultRowHeight="12.75" x14ac:dyDescent="0.2"/>
  <cols>
    <col min="1" max="1" width="6" style="6"/>
    <col min="2" max="2" width="42.140625" style="6"/>
    <col min="3" max="3" width="23.7109375" style="6"/>
    <col min="4" max="4" width="15.5703125" style="7"/>
    <col min="5" max="5" width="21.42578125" style="7"/>
    <col min="6" max="6" width="17.7109375" style="7"/>
    <col min="7" max="7" width="24.42578125" style="7"/>
    <col min="8" max="8" width="14.28515625" style="7" hidden="1" customWidth="1"/>
    <col min="9" max="10" width="13" style="7" bestFit="1" customWidth="1"/>
    <col min="11" max="255" width="9.140625" style="7"/>
    <col min="256" max="256" width="20.42578125" style="7"/>
    <col min="257" max="257" width="19" style="7"/>
    <col min="258" max="258" width="60.85546875" style="7"/>
    <col min="259" max="259" width="26.85546875" style="7"/>
    <col min="260" max="260" width="21.7109375" style="7"/>
    <col min="261" max="261" width="12" style="7"/>
    <col min="262" max="262" width="16.5703125" style="7"/>
    <col min="263" max="511" width="9.140625" style="7"/>
    <col min="512" max="512" width="20.42578125" style="7"/>
    <col min="513" max="513" width="19" style="7"/>
    <col min="514" max="514" width="60.85546875" style="7"/>
    <col min="515" max="515" width="26.85546875" style="7"/>
    <col min="516" max="516" width="21.7109375" style="7"/>
    <col min="517" max="517" width="12" style="7"/>
    <col min="518" max="518" width="16.5703125" style="7"/>
    <col min="519" max="767" width="9.140625" style="7"/>
    <col min="768" max="768" width="20.42578125" style="7"/>
    <col min="769" max="769" width="19" style="7"/>
    <col min="770" max="770" width="60.85546875" style="7"/>
    <col min="771" max="771" width="26.85546875" style="7"/>
    <col min="772" max="772" width="21.7109375" style="7"/>
    <col min="773" max="773" width="12" style="7"/>
    <col min="774" max="774" width="16.5703125" style="7"/>
    <col min="775" max="1023" width="9.140625" style="7"/>
    <col min="1024" max="1025" width="20.42578125" style="7"/>
  </cols>
  <sheetData>
    <row r="2" spans="1:10" x14ac:dyDescent="0.2">
      <c r="A2" s="113" t="s">
        <v>98</v>
      </c>
      <c r="B2" s="113"/>
      <c r="C2" s="113"/>
      <c r="D2" s="113"/>
      <c r="E2" s="113"/>
      <c r="F2" s="113"/>
      <c r="G2" s="113"/>
    </row>
    <row r="4" spans="1:10" ht="51" x14ac:dyDescent="0.2">
      <c r="A4" s="8" t="s">
        <v>99</v>
      </c>
      <c r="B4" s="9" t="s">
        <v>100</v>
      </c>
      <c r="C4" s="8" t="s">
        <v>101</v>
      </c>
      <c r="D4" s="8" t="s">
        <v>102</v>
      </c>
      <c r="E4" s="8" t="s">
        <v>103</v>
      </c>
      <c r="F4" s="8" t="s">
        <v>104</v>
      </c>
      <c r="G4" s="8" t="s">
        <v>105</v>
      </c>
    </row>
    <row r="5" spans="1:10" x14ac:dyDescent="0.2">
      <c r="A5" s="10">
        <v>1</v>
      </c>
      <c r="B5" s="11" t="s">
        <v>189</v>
      </c>
      <c r="C5" s="12">
        <f>'ITEM 01'!D153</f>
        <v>4632.8268715203722</v>
      </c>
      <c r="D5" s="10">
        <v>2</v>
      </c>
      <c r="E5" s="12">
        <f t="shared" ref="E5:E16" si="0">C5*D5</f>
        <v>9265.6537430407443</v>
      </c>
      <c r="F5" s="10">
        <v>3</v>
      </c>
      <c r="G5" s="12">
        <f t="shared" ref="G5:G16" si="1">E5*F5</f>
        <v>27796.961229122233</v>
      </c>
      <c r="H5" s="91">
        <f>G5*12</f>
        <v>333563.53474946681</v>
      </c>
      <c r="I5" s="158"/>
      <c r="J5" s="158"/>
    </row>
    <row r="6" spans="1:10" x14ac:dyDescent="0.2">
      <c r="A6" s="10">
        <v>2</v>
      </c>
      <c r="B6" s="11" t="s">
        <v>190</v>
      </c>
      <c r="C6" s="12">
        <f>'ITEM 02'!D153</f>
        <v>4349.1239320375789</v>
      </c>
      <c r="D6" s="86">
        <v>2</v>
      </c>
      <c r="E6" s="12">
        <f t="shared" si="0"/>
        <v>8698.2478640751578</v>
      </c>
      <c r="F6" s="10">
        <v>3</v>
      </c>
      <c r="G6" s="12">
        <f t="shared" si="1"/>
        <v>26094.743592225474</v>
      </c>
      <c r="H6" s="91">
        <f t="shared" ref="H6:H16" si="2">G6*12</f>
        <v>313136.92310670565</v>
      </c>
      <c r="I6" s="158"/>
    </row>
    <row r="7" spans="1:10" x14ac:dyDescent="0.2">
      <c r="A7" s="10">
        <v>3</v>
      </c>
      <c r="B7" s="17" t="s">
        <v>191</v>
      </c>
      <c r="C7" s="12">
        <f>'ITEM 03'!D153</f>
        <v>1486.1275207793983</v>
      </c>
      <c r="D7" s="86">
        <v>1</v>
      </c>
      <c r="E7" s="12">
        <f t="shared" si="0"/>
        <v>1486.1275207793983</v>
      </c>
      <c r="F7" s="10">
        <v>1</v>
      </c>
      <c r="G7" s="12">
        <f t="shared" si="1"/>
        <v>1486.1275207793983</v>
      </c>
      <c r="H7" s="91">
        <f t="shared" si="2"/>
        <v>17833.530249352778</v>
      </c>
      <c r="I7" s="158"/>
    </row>
    <row r="8" spans="1:10" x14ac:dyDescent="0.2">
      <c r="A8" s="10">
        <v>4</v>
      </c>
      <c r="B8" s="17" t="s">
        <v>189</v>
      </c>
      <c r="C8" s="12">
        <f>'ITEM 04'!D153</f>
        <v>4810.8666457443169</v>
      </c>
      <c r="D8" s="86">
        <v>1</v>
      </c>
      <c r="E8" s="12">
        <f t="shared" si="0"/>
        <v>4810.8666457443169</v>
      </c>
      <c r="F8" s="10">
        <v>3</v>
      </c>
      <c r="G8" s="12">
        <f t="shared" si="1"/>
        <v>14432.59993723295</v>
      </c>
      <c r="H8" s="91">
        <f t="shared" si="2"/>
        <v>173191.19924679538</v>
      </c>
      <c r="I8" s="158"/>
      <c r="J8" s="158"/>
    </row>
    <row r="9" spans="1:10" x14ac:dyDescent="0.2">
      <c r="A9" s="10">
        <v>5</v>
      </c>
      <c r="B9" s="11" t="s">
        <v>189</v>
      </c>
      <c r="C9" s="12">
        <f>'ITEM 05'!D153</f>
        <v>4566.5167436312504</v>
      </c>
      <c r="D9" s="86">
        <v>2</v>
      </c>
      <c r="E9" s="12">
        <f t="shared" si="0"/>
        <v>9133.0334872625008</v>
      </c>
      <c r="F9" s="10">
        <v>1</v>
      </c>
      <c r="G9" s="12">
        <f t="shared" si="1"/>
        <v>9133.0334872625008</v>
      </c>
      <c r="H9" s="91">
        <f t="shared" si="2"/>
        <v>109596.40184715</v>
      </c>
      <c r="I9" s="158"/>
    </row>
    <row r="10" spans="1:10" x14ac:dyDescent="0.2">
      <c r="A10" s="10">
        <v>6</v>
      </c>
      <c r="B10" s="11" t="s">
        <v>190</v>
      </c>
      <c r="C10" s="12">
        <f>'ITEM 06'!D153</f>
        <v>4545.6725367826975</v>
      </c>
      <c r="D10" s="86">
        <v>1</v>
      </c>
      <c r="E10" s="12">
        <f t="shared" si="0"/>
        <v>4545.6725367826975</v>
      </c>
      <c r="F10" s="10">
        <v>2</v>
      </c>
      <c r="G10" s="12">
        <f t="shared" si="1"/>
        <v>9091.3450735653951</v>
      </c>
      <c r="H10" s="91">
        <f t="shared" si="2"/>
        <v>109096.14088278473</v>
      </c>
      <c r="I10" s="158"/>
    </row>
    <row r="11" spans="1:10" customFormat="1" x14ac:dyDescent="0.2">
      <c r="A11" s="10">
        <v>7</v>
      </c>
      <c r="B11" s="11" t="s">
        <v>190</v>
      </c>
      <c r="C11" s="12">
        <f>'ITEM 07'!D153</f>
        <v>4297.5036060373541</v>
      </c>
      <c r="D11" s="86">
        <v>2</v>
      </c>
      <c r="E11" s="12">
        <f t="shared" si="0"/>
        <v>8595.0072120747081</v>
      </c>
      <c r="F11" s="10">
        <v>1</v>
      </c>
      <c r="G11" s="12">
        <f t="shared" si="1"/>
        <v>8595.0072120747081</v>
      </c>
      <c r="H11" s="91">
        <f t="shared" si="2"/>
        <v>103140.08654489651</v>
      </c>
      <c r="I11" s="158"/>
    </row>
    <row r="12" spans="1:10" customFormat="1" x14ac:dyDescent="0.2">
      <c r="A12" s="86">
        <v>8</v>
      </c>
      <c r="B12" s="89" t="s">
        <v>191</v>
      </c>
      <c r="C12" s="90">
        <f>'ITEM 08'!D153</f>
        <v>2008.2423239296504</v>
      </c>
      <c r="D12" s="86">
        <v>1</v>
      </c>
      <c r="E12" s="12">
        <f t="shared" si="0"/>
        <v>2008.2423239296504</v>
      </c>
      <c r="F12" s="88">
        <v>1</v>
      </c>
      <c r="G12" s="12">
        <f t="shared" si="1"/>
        <v>2008.2423239296504</v>
      </c>
      <c r="H12" s="91">
        <f t="shared" si="2"/>
        <v>24098.907887155805</v>
      </c>
      <c r="I12" s="158"/>
    </row>
    <row r="13" spans="1:10" customFormat="1" x14ac:dyDescent="0.2">
      <c r="A13" s="86">
        <v>9</v>
      </c>
      <c r="B13" s="89" t="s">
        <v>189</v>
      </c>
      <c r="C13" s="90">
        <f>'ITEM 09'!D153</f>
        <v>4479.1395804491249</v>
      </c>
      <c r="D13" s="86">
        <v>2</v>
      </c>
      <c r="E13" s="12">
        <f t="shared" si="0"/>
        <v>8958.2791608982498</v>
      </c>
      <c r="F13" s="88">
        <v>2</v>
      </c>
      <c r="G13" s="12">
        <f t="shared" si="1"/>
        <v>17916.5583217965</v>
      </c>
      <c r="H13" s="91">
        <f t="shared" si="2"/>
        <v>214998.69986155798</v>
      </c>
      <c r="I13" s="158"/>
      <c r="J13" s="159"/>
    </row>
    <row r="14" spans="1:10" customFormat="1" x14ac:dyDescent="0.2">
      <c r="A14" s="86">
        <v>10</v>
      </c>
      <c r="B14" s="89" t="s">
        <v>190</v>
      </c>
      <c r="C14" s="90">
        <f>'ITEM 10'!D153</f>
        <v>4206.7989230962867</v>
      </c>
      <c r="D14" s="86">
        <v>2</v>
      </c>
      <c r="E14" s="12">
        <f t="shared" si="0"/>
        <v>8413.5978461925733</v>
      </c>
      <c r="F14" s="88">
        <v>2</v>
      </c>
      <c r="G14" s="12">
        <f t="shared" si="1"/>
        <v>16827.195692385147</v>
      </c>
      <c r="H14" s="91">
        <f t="shared" si="2"/>
        <v>201926.34830862176</v>
      </c>
      <c r="I14" s="158"/>
    </row>
    <row r="15" spans="1:10" customFormat="1" x14ac:dyDescent="0.2">
      <c r="A15" s="86">
        <v>11</v>
      </c>
      <c r="B15" s="89" t="s">
        <v>189</v>
      </c>
      <c r="C15" s="90">
        <f>'ITEM 11'!D153</f>
        <v>4650.071513536157</v>
      </c>
      <c r="D15" s="86">
        <v>1</v>
      </c>
      <c r="E15" s="12">
        <f t="shared" si="0"/>
        <v>4650.071513536157</v>
      </c>
      <c r="F15" s="88">
        <v>1</v>
      </c>
      <c r="G15" s="12">
        <f t="shared" si="1"/>
        <v>4650.071513536157</v>
      </c>
      <c r="H15" s="91">
        <f t="shared" si="2"/>
        <v>55800.858162433884</v>
      </c>
      <c r="I15" s="158"/>
    </row>
    <row r="16" spans="1:10" customFormat="1" x14ac:dyDescent="0.2">
      <c r="A16" s="86">
        <v>12</v>
      </c>
      <c r="B16" s="89" t="s">
        <v>190</v>
      </c>
      <c r="C16" s="90">
        <f>'ITEM 12'!D153</f>
        <v>4380.4024101351915</v>
      </c>
      <c r="D16" s="86">
        <v>1</v>
      </c>
      <c r="E16" s="12">
        <f t="shared" si="0"/>
        <v>4380.4024101351915</v>
      </c>
      <c r="F16" s="88">
        <v>1</v>
      </c>
      <c r="G16" s="12">
        <f t="shared" si="1"/>
        <v>4380.4024101351915</v>
      </c>
      <c r="H16" s="91">
        <f t="shared" si="2"/>
        <v>52564.828921622298</v>
      </c>
      <c r="I16" s="158"/>
    </row>
    <row r="17" spans="1:1025" ht="15" customHeight="1" x14ac:dyDescent="0.2">
      <c r="A17" s="112" t="s">
        <v>106</v>
      </c>
      <c r="B17" s="112"/>
      <c r="C17" s="112"/>
      <c r="D17" s="112"/>
      <c r="E17" s="112"/>
      <c r="F17" s="112"/>
      <c r="G17" s="13">
        <f>SUM(G5:G16)</f>
        <v>142412.28831404529</v>
      </c>
      <c r="H17"/>
      <c r="I17" s="159"/>
      <c r="J17" s="15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5" ht="15" customHeight="1" x14ac:dyDescent="0.2">
      <c r="A18" s="112" t="s">
        <v>107</v>
      </c>
      <c r="B18" s="112"/>
      <c r="C18" s="112"/>
      <c r="D18" s="112"/>
      <c r="E18" s="112"/>
      <c r="F18" s="112"/>
      <c r="G18" s="13">
        <f>G17*12</f>
        <v>1708947.4597685435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21" spans="1:1025" x14ac:dyDescent="0.2">
      <c r="A21" s="113" t="s">
        <v>108</v>
      </c>
      <c r="B21" s="113"/>
      <c r="C21" s="113"/>
      <c r="D21" s="113"/>
      <c r="E21" s="113"/>
      <c r="F21" s="113"/>
      <c r="G21" s="113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</row>
    <row r="23" spans="1:1025" ht="12.75" customHeight="1" x14ac:dyDescent="0.2">
      <c r="A23" s="8" t="s">
        <v>109</v>
      </c>
      <c r="B23" s="112" t="s">
        <v>110</v>
      </c>
      <c r="C23" s="112"/>
      <c r="D23" s="112"/>
      <c r="E23" s="112"/>
      <c r="F23" s="112"/>
      <c r="G23" s="8" t="s">
        <v>25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</row>
    <row r="24" spans="1:1025" ht="12.75" customHeight="1" x14ac:dyDescent="0.2">
      <c r="A24" s="14" t="s">
        <v>26</v>
      </c>
      <c r="B24" s="111" t="s">
        <v>111</v>
      </c>
      <c r="C24" s="111"/>
      <c r="D24" s="111"/>
      <c r="E24" s="111"/>
      <c r="F24" s="111"/>
      <c r="G24" s="15">
        <v>12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</row>
    <row r="25" spans="1:1025" ht="12.75" customHeight="1" x14ac:dyDescent="0.2">
      <c r="A25" s="14" t="s">
        <v>4</v>
      </c>
      <c r="B25" s="111" t="s">
        <v>112</v>
      </c>
      <c r="C25" s="111"/>
      <c r="D25" s="111"/>
      <c r="E25" s="111"/>
      <c r="F25" s="111"/>
      <c r="G25" s="16">
        <f>G17</f>
        <v>142412.28831404529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</row>
    <row r="26" spans="1:1025" ht="12.75" customHeight="1" x14ac:dyDescent="0.2">
      <c r="A26" s="8" t="s">
        <v>6</v>
      </c>
      <c r="B26" s="112" t="s">
        <v>113</v>
      </c>
      <c r="C26" s="112"/>
      <c r="D26" s="112"/>
      <c r="E26" s="112"/>
      <c r="F26" s="112"/>
      <c r="G26" s="13">
        <f>G25*G24</f>
        <v>1708947.4597685435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  <c r="AMK26"/>
    </row>
  </sheetData>
  <mergeCells count="8">
    <mergeCell ref="B24:F24"/>
    <mergeCell ref="B25:F25"/>
    <mergeCell ref="B26:F26"/>
    <mergeCell ref="A2:G2"/>
    <mergeCell ref="A17:F17"/>
    <mergeCell ref="A18:F18"/>
    <mergeCell ref="A21:G21"/>
    <mergeCell ref="B23:F23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zoomScale="120" zoomScaleNormal="120" zoomScalePageLayoutView="80" workbookViewId="0">
      <selection activeCell="F144" sqref="F144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189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94" t="s">
        <v>26</v>
      </c>
      <c r="B12" s="111" t="s">
        <v>3</v>
      </c>
      <c r="C12" s="111"/>
      <c r="D12" s="94"/>
      <c r="E12" s="49"/>
    </row>
    <row r="13" spans="1:5" ht="12.75" customHeight="1" x14ac:dyDescent="0.2">
      <c r="A13" s="94" t="s">
        <v>4</v>
      </c>
      <c r="B13" s="111" t="s">
        <v>5</v>
      </c>
      <c r="C13" s="111"/>
      <c r="D13" s="94" t="s">
        <v>247</v>
      </c>
      <c r="E13" s="49"/>
    </row>
    <row r="14" spans="1:5" ht="12.75" customHeight="1" x14ac:dyDescent="0.2">
      <c r="A14" s="94" t="s">
        <v>6</v>
      </c>
      <c r="B14" s="111" t="s">
        <v>7</v>
      </c>
      <c r="C14" s="111"/>
      <c r="D14" s="94" t="s">
        <v>139</v>
      </c>
      <c r="E14" s="49"/>
    </row>
    <row r="15" spans="1:5" ht="12.75" customHeight="1" x14ac:dyDescent="0.2">
      <c r="A15" s="94" t="s">
        <v>8</v>
      </c>
      <c r="B15" s="111" t="s">
        <v>137</v>
      </c>
      <c r="C15" s="111"/>
      <c r="D15" s="94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5" x14ac:dyDescent="0.2">
      <c r="A17" s="120" t="s">
        <v>9</v>
      </c>
      <c r="B17" s="120"/>
      <c r="C17" s="120"/>
      <c r="D17" s="120"/>
      <c r="E17" s="49"/>
    </row>
    <row r="18" spans="1:5" x14ac:dyDescent="0.2">
      <c r="A18" s="96" t="s">
        <v>10</v>
      </c>
      <c r="B18" s="119" t="s">
        <v>11</v>
      </c>
      <c r="C18" s="119"/>
      <c r="D18" s="96" t="s">
        <v>12</v>
      </c>
      <c r="E18" s="49"/>
    </row>
    <row r="19" spans="1:5" x14ac:dyDescent="0.2">
      <c r="A19" s="94" t="str">
        <f>A4</f>
        <v>COZINHEIRO</v>
      </c>
      <c r="B19" s="111" t="s">
        <v>13</v>
      </c>
      <c r="C19" s="111"/>
      <c r="D19" s="94">
        <v>2</v>
      </c>
      <c r="E19" s="49" t="s">
        <v>14</v>
      </c>
    </row>
    <row r="20" spans="1:5" x14ac:dyDescent="0.2">
      <c r="A20" s="125"/>
      <c r="B20" s="125"/>
      <c r="C20" s="125"/>
      <c r="D20" s="125"/>
      <c r="E20" s="49"/>
    </row>
    <row r="21" spans="1:5" x14ac:dyDescent="0.2">
      <c r="A21" s="120" t="s">
        <v>15</v>
      </c>
      <c r="B21" s="120"/>
      <c r="C21" s="120"/>
      <c r="D21" s="120"/>
      <c r="E21" s="49"/>
    </row>
    <row r="22" spans="1:5" x14ac:dyDescent="0.2">
      <c r="A22" s="120" t="s">
        <v>16</v>
      </c>
      <c r="B22" s="120"/>
      <c r="C22" s="120"/>
      <c r="D22" s="120"/>
      <c r="E22" s="49"/>
    </row>
    <row r="23" spans="1:5" ht="15.75" customHeight="1" x14ac:dyDescent="0.2">
      <c r="A23" s="119" t="s">
        <v>17</v>
      </c>
      <c r="B23" s="119"/>
      <c r="C23" s="119"/>
      <c r="D23" s="119"/>
      <c r="E23" s="49"/>
    </row>
    <row r="24" spans="1:5" ht="23.65" customHeight="1" x14ac:dyDescent="0.2">
      <c r="A24" s="94">
        <v>1</v>
      </c>
      <c r="B24" s="121" t="s">
        <v>18</v>
      </c>
      <c r="C24" s="121"/>
      <c r="D24" s="94" t="str">
        <f>A19</f>
        <v>COZINHEIRO</v>
      </c>
      <c r="E24" s="49"/>
    </row>
    <row r="25" spans="1:5" ht="12.75" customHeight="1" x14ac:dyDescent="0.2">
      <c r="A25" s="94">
        <v>2</v>
      </c>
      <c r="B25" s="121" t="s">
        <v>19</v>
      </c>
      <c r="C25" s="121"/>
      <c r="D25" s="94" t="s">
        <v>227</v>
      </c>
      <c r="E25" s="49"/>
    </row>
    <row r="26" spans="1:5" ht="12.75" customHeight="1" x14ac:dyDescent="0.2">
      <c r="A26" s="94">
        <v>2</v>
      </c>
      <c r="B26" s="121" t="s">
        <v>20</v>
      </c>
      <c r="C26" s="121"/>
      <c r="D26" s="73">
        <v>1365.42</v>
      </c>
      <c r="E26" s="49"/>
    </row>
    <row r="27" spans="1:5" ht="23.65" customHeight="1" x14ac:dyDescent="0.2">
      <c r="A27" s="94">
        <v>3</v>
      </c>
      <c r="B27" s="121" t="s">
        <v>21</v>
      </c>
      <c r="C27" s="121"/>
      <c r="D27" s="94" t="str">
        <f>A19</f>
        <v>COZINHEIRO</v>
      </c>
      <c r="E27" s="49"/>
    </row>
    <row r="28" spans="1:5" ht="12.75" customHeight="1" x14ac:dyDescent="0.2">
      <c r="A28" s="94">
        <v>4</v>
      </c>
      <c r="B28" s="121" t="s">
        <v>22</v>
      </c>
      <c r="C28" s="121"/>
      <c r="D28" s="59">
        <v>43101</v>
      </c>
      <c r="E28" s="49"/>
    </row>
    <row r="29" spans="1:5" x14ac:dyDescent="0.2">
      <c r="A29" s="125"/>
      <c r="B29" s="125"/>
      <c r="C29" s="125"/>
      <c r="D29" s="125"/>
      <c r="E29" s="49"/>
    </row>
    <row r="30" spans="1:5" x14ac:dyDescent="0.2">
      <c r="A30" s="120" t="s">
        <v>23</v>
      </c>
      <c r="B30" s="120"/>
      <c r="C30" s="120"/>
      <c r="D30" s="120"/>
      <c r="E30" s="49"/>
    </row>
    <row r="31" spans="1:5" ht="12.75" customHeight="1" x14ac:dyDescent="0.2">
      <c r="A31" s="96">
        <v>1</v>
      </c>
      <c r="B31" s="119" t="s">
        <v>24</v>
      </c>
      <c r="C31" s="119"/>
      <c r="D31" s="96" t="s">
        <v>25</v>
      </c>
      <c r="E31" s="49"/>
    </row>
    <row r="32" spans="1:5" ht="12.75" customHeight="1" x14ac:dyDescent="0.2">
      <c r="A32" s="94" t="s">
        <v>26</v>
      </c>
      <c r="B32" s="121" t="s">
        <v>27</v>
      </c>
      <c r="C32" s="121"/>
      <c r="D32" s="74">
        <v>1365.42</v>
      </c>
      <c r="E32" s="49"/>
    </row>
    <row r="33" spans="1:6" ht="12.75" customHeight="1" x14ac:dyDescent="0.2">
      <c r="A33" s="94" t="s">
        <v>4</v>
      </c>
      <c r="B33" s="121" t="s">
        <v>163</v>
      </c>
      <c r="C33" s="121"/>
      <c r="D33" s="98">
        <v>0</v>
      </c>
      <c r="E33" s="49"/>
    </row>
    <row r="34" spans="1:6" ht="18" customHeight="1" x14ac:dyDescent="0.2">
      <c r="A34" s="94" t="s">
        <v>6</v>
      </c>
      <c r="B34" s="121" t="s">
        <v>242</v>
      </c>
      <c r="C34" s="121"/>
      <c r="D34" s="98">
        <f>20%*D32</f>
        <v>273.084</v>
      </c>
      <c r="E34" s="49"/>
      <c r="F34" s="2"/>
    </row>
    <row r="35" spans="1:6" ht="36.75" customHeight="1" x14ac:dyDescent="0.2">
      <c r="A35" s="94" t="s">
        <v>8</v>
      </c>
      <c r="B35" s="121" t="s">
        <v>162</v>
      </c>
      <c r="C35" s="121"/>
      <c r="D35" s="98">
        <v>0</v>
      </c>
      <c r="E35" s="49"/>
      <c r="F35" s="3"/>
    </row>
    <row r="36" spans="1:6" ht="24.75" customHeight="1" x14ac:dyDescent="0.2">
      <c r="A36" s="94" t="s">
        <v>28</v>
      </c>
      <c r="B36" s="126" t="s">
        <v>161</v>
      </c>
      <c r="C36" s="127"/>
      <c r="D36" s="98">
        <v>0</v>
      </c>
      <c r="E36" s="49"/>
      <c r="F36" s="3"/>
    </row>
    <row r="37" spans="1:6" ht="32.25" customHeight="1" x14ac:dyDescent="0.2">
      <c r="A37" s="94" t="s">
        <v>29</v>
      </c>
      <c r="B37" s="126" t="s">
        <v>157</v>
      </c>
      <c r="C37" s="127"/>
      <c r="D37" s="98">
        <v>0</v>
      </c>
      <c r="E37" s="49"/>
      <c r="F37" s="3"/>
    </row>
    <row r="38" spans="1:6" ht="26.25" customHeight="1" x14ac:dyDescent="0.2">
      <c r="A38" s="94" t="s">
        <v>30</v>
      </c>
      <c r="B38" s="126" t="s">
        <v>158</v>
      </c>
      <c r="C38" s="127"/>
      <c r="D38" s="98">
        <v>0</v>
      </c>
      <c r="E38" s="49"/>
      <c r="F38" s="3"/>
    </row>
    <row r="39" spans="1:6" x14ac:dyDescent="0.2">
      <c r="A39" s="94" t="s">
        <v>31</v>
      </c>
      <c r="B39" s="121" t="s">
        <v>159</v>
      </c>
      <c r="C39" s="121"/>
      <c r="D39" s="74">
        <v>26.67</v>
      </c>
      <c r="E39" s="49"/>
      <c r="F39" s="3"/>
    </row>
    <row r="40" spans="1:6" x14ac:dyDescent="0.2">
      <c r="A40" s="94" t="s">
        <v>32</v>
      </c>
      <c r="B40" s="121" t="s">
        <v>160</v>
      </c>
      <c r="C40" s="121"/>
      <c r="D40" s="98">
        <v>0</v>
      </c>
      <c r="E40" s="49"/>
      <c r="F40" s="3"/>
    </row>
    <row r="41" spans="1:6" ht="12.75" customHeight="1" x14ac:dyDescent="0.2">
      <c r="A41" s="60"/>
      <c r="B41" s="119" t="s">
        <v>140</v>
      </c>
      <c r="C41" s="119"/>
      <c r="D41" s="61">
        <f>SUM(D32:D40)</f>
        <v>1665.1740000000002</v>
      </c>
      <c r="E41" s="49"/>
      <c r="F41" s="3"/>
    </row>
    <row r="42" spans="1:6" x14ac:dyDescent="0.2">
      <c r="A42" s="128" t="s">
        <v>234</v>
      </c>
      <c r="B42" s="129"/>
      <c r="C42" s="129"/>
      <c r="D42" s="130"/>
      <c r="E42" s="49"/>
    </row>
    <row r="43" spans="1:6" ht="12.75" customHeight="1" x14ac:dyDescent="0.2">
      <c r="A43" s="122" t="s">
        <v>33</v>
      </c>
      <c r="B43" s="122"/>
      <c r="C43" s="122"/>
      <c r="D43" s="122"/>
      <c r="E43" s="49"/>
    </row>
    <row r="44" spans="1:6" x14ac:dyDescent="0.2">
      <c r="A44" s="122" t="s">
        <v>178</v>
      </c>
      <c r="B44" s="122"/>
      <c r="C44" s="122"/>
      <c r="D44" s="122"/>
      <c r="E44" s="49"/>
    </row>
    <row r="45" spans="1:6" x14ac:dyDescent="0.2">
      <c r="A45" s="96" t="s">
        <v>34</v>
      </c>
      <c r="B45" s="119" t="s">
        <v>35</v>
      </c>
      <c r="C45" s="119"/>
      <c r="D45" s="96" t="s">
        <v>25</v>
      </c>
      <c r="E45" s="49"/>
    </row>
    <row r="46" spans="1:6" ht="25.5" x14ac:dyDescent="0.2">
      <c r="A46" s="94" t="s">
        <v>26</v>
      </c>
      <c r="B46" s="17" t="s">
        <v>164</v>
      </c>
      <c r="C46" s="62" t="s">
        <v>36</v>
      </c>
      <c r="D46" s="98">
        <f>D41*0.0833</f>
        <v>138.70899420000001</v>
      </c>
      <c r="E46" s="49"/>
    </row>
    <row r="47" spans="1:6" ht="25.5" x14ac:dyDescent="0.2">
      <c r="A47" s="94" t="s">
        <v>4</v>
      </c>
      <c r="B47" s="17" t="s">
        <v>165</v>
      </c>
      <c r="C47" s="62" t="s">
        <v>36</v>
      </c>
      <c r="D47" s="98">
        <f>D41*0.0278</f>
        <v>46.291837200000003</v>
      </c>
      <c r="E47" s="49"/>
    </row>
    <row r="48" spans="1:6" x14ac:dyDescent="0.2">
      <c r="A48" s="118" t="s">
        <v>37</v>
      </c>
      <c r="B48" s="118"/>
      <c r="C48" s="118"/>
      <c r="D48" s="63">
        <f>SUM(D46:D47)</f>
        <v>185.00083140000001</v>
      </c>
      <c r="E48" s="49"/>
    </row>
    <row r="49" spans="1:5" ht="25.5" x14ac:dyDescent="0.2">
      <c r="A49" s="94" t="s">
        <v>6</v>
      </c>
      <c r="B49" s="17" t="s">
        <v>179</v>
      </c>
      <c r="C49" s="62" t="s">
        <v>36</v>
      </c>
      <c r="D49" s="98">
        <f>(D46+D47)*C62</f>
        <v>73.630330897200011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258.63116229720004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96" t="s">
        <v>39</v>
      </c>
      <c r="B53" s="64" t="s">
        <v>40</v>
      </c>
      <c r="C53" s="96" t="s">
        <v>41</v>
      </c>
      <c r="D53" s="96" t="s">
        <v>25</v>
      </c>
      <c r="E53" s="49"/>
    </row>
    <row r="54" spans="1:5" x14ac:dyDescent="0.2">
      <c r="A54" s="94" t="s">
        <v>26</v>
      </c>
      <c r="B54" s="17" t="s">
        <v>181</v>
      </c>
      <c r="C54" s="65">
        <v>0.2</v>
      </c>
      <c r="D54" s="98">
        <f t="shared" ref="D54:D61" si="0">C54*$D$41</f>
        <v>333.03480000000008</v>
      </c>
      <c r="E54" s="49" t="s">
        <v>42</v>
      </c>
    </row>
    <row r="55" spans="1:5" x14ac:dyDescent="0.2">
      <c r="A55" s="94" t="s">
        <v>4</v>
      </c>
      <c r="B55" s="17" t="s">
        <v>185</v>
      </c>
      <c r="C55" s="66">
        <v>2.5000000000000001E-2</v>
      </c>
      <c r="D55" s="98">
        <f t="shared" si="0"/>
        <v>41.629350000000009</v>
      </c>
      <c r="E55" s="49"/>
    </row>
    <row r="56" spans="1:5" x14ac:dyDescent="0.2">
      <c r="A56" s="94" t="s">
        <v>6</v>
      </c>
      <c r="B56" s="17" t="s">
        <v>188</v>
      </c>
      <c r="C56" s="65">
        <v>0.06</v>
      </c>
      <c r="D56" s="98">
        <f>C56*$D$41</f>
        <v>99.910440000000008</v>
      </c>
      <c r="E56" s="49" t="s">
        <v>42</v>
      </c>
    </row>
    <row r="57" spans="1:5" x14ac:dyDescent="0.2">
      <c r="A57" s="94" t="s">
        <v>8</v>
      </c>
      <c r="B57" s="17" t="s">
        <v>182</v>
      </c>
      <c r="C57" s="66">
        <v>1.4999999999999999E-2</v>
      </c>
      <c r="D57" s="98">
        <f t="shared" si="0"/>
        <v>24.977610000000002</v>
      </c>
      <c r="E57" s="49"/>
    </row>
    <row r="58" spans="1:5" x14ac:dyDescent="0.2">
      <c r="A58" s="94" t="s">
        <v>28</v>
      </c>
      <c r="B58" s="17" t="s">
        <v>183</v>
      </c>
      <c r="C58" s="66">
        <v>0.01</v>
      </c>
      <c r="D58" s="98">
        <f t="shared" si="0"/>
        <v>16.651740000000004</v>
      </c>
      <c r="E58" s="49"/>
    </row>
    <row r="59" spans="1:5" x14ac:dyDescent="0.2">
      <c r="A59" s="94" t="s">
        <v>29</v>
      </c>
      <c r="B59" s="17" t="s">
        <v>187</v>
      </c>
      <c r="C59" s="66">
        <v>6.0000000000000001E-3</v>
      </c>
      <c r="D59" s="98">
        <f t="shared" si="0"/>
        <v>9.9910440000000023</v>
      </c>
      <c r="E59" s="49"/>
    </row>
    <row r="60" spans="1:5" x14ac:dyDescent="0.2">
      <c r="A60" s="94" t="s">
        <v>30</v>
      </c>
      <c r="B60" s="17" t="s">
        <v>184</v>
      </c>
      <c r="C60" s="66">
        <v>2E-3</v>
      </c>
      <c r="D60" s="98">
        <f t="shared" si="0"/>
        <v>3.3303480000000003</v>
      </c>
      <c r="E60" s="49"/>
    </row>
    <row r="61" spans="1:5" x14ac:dyDescent="0.2">
      <c r="A61" s="94" t="s">
        <v>31</v>
      </c>
      <c r="B61" s="17" t="s">
        <v>186</v>
      </c>
      <c r="C61" s="65">
        <v>0.08</v>
      </c>
      <c r="D61" s="98">
        <f t="shared" si="0"/>
        <v>133.21392000000003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662.73925200000008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96" t="s">
        <v>34</v>
      </c>
      <c r="B65" s="119" t="s">
        <v>45</v>
      </c>
      <c r="C65" s="119"/>
      <c r="D65" s="96" t="s">
        <v>25</v>
      </c>
      <c r="E65" s="49"/>
    </row>
    <row r="66" spans="1:5" x14ac:dyDescent="0.2">
      <c r="A66" s="94" t="s">
        <v>26</v>
      </c>
      <c r="B66" s="121" t="s">
        <v>245</v>
      </c>
      <c r="C66" s="121"/>
      <c r="D66" s="79">
        <f>3*2*15.21-(D32*0.06)</f>
        <v>9.3348000000000013</v>
      </c>
      <c r="E66" s="49"/>
    </row>
    <row r="67" spans="1:5" ht="16.5" customHeight="1" x14ac:dyDescent="0.2">
      <c r="A67" s="94" t="s">
        <v>4</v>
      </c>
      <c r="B67" s="121" t="s">
        <v>141</v>
      </c>
      <c r="C67" s="121"/>
      <c r="D67" s="74">
        <f>(14*15.21)-((14*15.21)*0.05)</f>
        <v>202.29300000000001</v>
      </c>
      <c r="E67" s="49"/>
    </row>
    <row r="68" spans="1:5" ht="24" customHeight="1" x14ac:dyDescent="0.2">
      <c r="A68" s="94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94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94" t="s">
        <v>28</v>
      </c>
      <c r="B70" s="121" t="s">
        <v>156</v>
      </c>
      <c r="C70" s="121"/>
      <c r="D70" s="74">
        <v>22.7</v>
      </c>
      <c r="E70" s="51"/>
    </row>
    <row r="71" spans="1:5" ht="16.5" customHeight="1" x14ac:dyDescent="0.2">
      <c r="A71" s="94" t="s">
        <v>29</v>
      </c>
      <c r="B71" s="121" t="s">
        <v>143</v>
      </c>
      <c r="C71" s="121"/>
      <c r="D71" s="74">
        <v>110</v>
      </c>
      <c r="E71" s="49"/>
    </row>
    <row r="72" spans="1:5" ht="16.5" customHeight="1" x14ac:dyDescent="0.2">
      <c r="A72" s="94" t="s">
        <v>30</v>
      </c>
      <c r="B72" s="121" t="s">
        <v>144</v>
      </c>
      <c r="C72" s="121"/>
      <c r="D72" s="98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344.32780000000002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96">
        <v>2</v>
      </c>
      <c r="B76" s="119" t="s">
        <v>48</v>
      </c>
      <c r="C76" s="119"/>
      <c r="D76" s="96" t="s">
        <v>25</v>
      </c>
      <c r="E76" s="49"/>
    </row>
    <row r="77" spans="1:5" x14ac:dyDescent="0.2">
      <c r="A77" s="94" t="s">
        <v>34</v>
      </c>
      <c r="B77" s="121" t="s">
        <v>35</v>
      </c>
      <c r="C77" s="121"/>
      <c r="D77" s="98">
        <f>D50</f>
        <v>258.63116229720004</v>
      </c>
      <c r="E77" s="49"/>
    </row>
    <row r="78" spans="1:5" ht="16.5" customHeight="1" x14ac:dyDescent="0.2">
      <c r="A78" s="94" t="s">
        <v>39</v>
      </c>
      <c r="B78" s="121" t="s">
        <v>40</v>
      </c>
      <c r="C78" s="121"/>
      <c r="D78" s="98">
        <f>D62</f>
        <v>662.73925200000008</v>
      </c>
      <c r="E78" s="49"/>
    </row>
    <row r="79" spans="1:5" ht="16.5" customHeight="1" x14ac:dyDescent="0.2">
      <c r="A79" s="94" t="s">
        <v>49</v>
      </c>
      <c r="B79" s="121" t="s">
        <v>45</v>
      </c>
      <c r="C79" s="121"/>
      <c r="D79" s="98">
        <f>D73</f>
        <v>344.32780000000002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1265.6982142972001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96">
        <v>3</v>
      </c>
      <c r="B83" s="119" t="s">
        <v>52</v>
      </c>
      <c r="C83" s="119"/>
      <c r="D83" s="96" t="s">
        <v>25</v>
      </c>
      <c r="E83" s="49"/>
    </row>
    <row r="84" spans="1:5" x14ac:dyDescent="0.2">
      <c r="A84" s="94" t="s">
        <v>26</v>
      </c>
      <c r="B84" s="121" t="s">
        <v>167</v>
      </c>
      <c r="C84" s="121"/>
      <c r="D84" s="98">
        <f>((D41/12)*0.05)</f>
        <v>6.9382250000000019</v>
      </c>
      <c r="E84" s="49"/>
    </row>
    <row r="85" spans="1:5" ht="26.25" customHeight="1" x14ac:dyDescent="0.2">
      <c r="A85" s="94" t="s">
        <v>4</v>
      </c>
      <c r="B85" s="121" t="s">
        <v>168</v>
      </c>
      <c r="C85" s="121"/>
      <c r="D85" s="98">
        <f>(D84*C61)</f>
        <v>0.55505800000000016</v>
      </c>
      <c r="E85" s="49"/>
    </row>
    <row r="86" spans="1:5" ht="25.5" x14ac:dyDescent="0.2">
      <c r="A86" s="94" t="s">
        <v>6</v>
      </c>
      <c r="B86" s="95" t="s">
        <v>169</v>
      </c>
      <c r="C86" s="62" t="s">
        <v>36</v>
      </c>
      <c r="D86" s="98">
        <f>D41*(0.08*0.5*0.05)</f>
        <v>3.3303480000000003</v>
      </c>
      <c r="E86" s="49"/>
    </row>
    <row r="87" spans="1:5" ht="26.25" customHeight="1" x14ac:dyDescent="0.2">
      <c r="A87" s="94" t="s">
        <v>8</v>
      </c>
      <c r="B87" s="121" t="s">
        <v>170</v>
      </c>
      <c r="C87" s="121"/>
      <c r="D87" s="98">
        <f>D41*0.0194</f>
        <v>32.304375600000007</v>
      </c>
      <c r="E87" s="49"/>
    </row>
    <row r="88" spans="1:5" ht="30.75" customHeight="1" x14ac:dyDescent="0.2">
      <c r="A88" s="94" t="s">
        <v>28</v>
      </c>
      <c r="B88" s="121" t="s">
        <v>171</v>
      </c>
      <c r="C88" s="121"/>
      <c r="D88" s="98">
        <f>D87*C62</f>
        <v>12.857141488800005</v>
      </c>
      <c r="E88" s="49"/>
    </row>
    <row r="89" spans="1:5" ht="30.75" customHeight="1" x14ac:dyDescent="0.2">
      <c r="A89" s="94" t="s">
        <v>29</v>
      </c>
      <c r="B89" s="95" t="s">
        <v>172</v>
      </c>
      <c r="C89" s="62" t="s">
        <v>36</v>
      </c>
      <c r="D89" s="98">
        <f>D41*(0.08*0.5)</f>
        <v>66.606960000000015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119.26176008880003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1988.9348314000001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96" t="s">
        <v>56</v>
      </c>
      <c r="B96" s="119" t="s">
        <v>57</v>
      </c>
      <c r="C96" s="119"/>
      <c r="D96" s="96" t="s">
        <v>25</v>
      </c>
      <c r="E96" s="49"/>
    </row>
    <row r="97" spans="1:5" x14ac:dyDescent="0.2">
      <c r="A97" s="94" t="s">
        <v>26</v>
      </c>
      <c r="B97" s="121" t="s">
        <v>241</v>
      </c>
      <c r="C97" s="121"/>
      <c r="D97" s="98">
        <f>D94*0.0833</f>
        <v>165.67827145562001</v>
      </c>
      <c r="E97" s="49"/>
    </row>
    <row r="98" spans="1:5" ht="16.5" customHeight="1" x14ac:dyDescent="0.2">
      <c r="A98" s="94" t="s">
        <v>4</v>
      </c>
      <c r="B98" s="121" t="s">
        <v>229</v>
      </c>
      <c r="C98" s="121"/>
      <c r="D98" s="98">
        <f>($D$94/30/12)*1</f>
        <v>5.5248189761111108</v>
      </c>
      <c r="E98" s="49"/>
    </row>
    <row r="99" spans="1:5" ht="16.5" customHeight="1" x14ac:dyDescent="0.2">
      <c r="A99" s="94" t="s">
        <v>6</v>
      </c>
      <c r="B99" s="121" t="s">
        <v>230</v>
      </c>
      <c r="C99" s="121"/>
      <c r="D99" s="98">
        <f>(($D$94/30/12)*5)*0.015</f>
        <v>0.4143614232083333</v>
      </c>
      <c r="E99" s="49"/>
    </row>
    <row r="100" spans="1:5" ht="16.5" customHeight="1" x14ac:dyDescent="0.2">
      <c r="A100" s="94" t="s">
        <v>8</v>
      </c>
      <c r="B100" s="121" t="s">
        <v>231</v>
      </c>
      <c r="C100" s="121"/>
      <c r="D100" s="98">
        <f>(($D$94/30/12)*30)*0.08</f>
        <v>13.259565542666667</v>
      </c>
      <c r="E100" s="49"/>
    </row>
    <row r="101" spans="1:5" ht="16.5" customHeight="1" x14ac:dyDescent="0.2">
      <c r="A101" s="94" t="s">
        <v>28</v>
      </c>
      <c r="B101" s="121" t="s">
        <v>232</v>
      </c>
      <c r="C101" s="121"/>
      <c r="D101" s="98">
        <f>(($D$94/30/12)*5)*0.4</f>
        <v>11.049637952222222</v>
      </c>
      <c r="E101" s="49"/>
    </row>
    <row r="102" spans="1:5" ht="24.75" customHeight="1" x14ac:dyDescent="0.2">
      <c r="A102" s="94" t="s">
        <v>29</v>
      </c>
      <c r="B102" s="121" t="s">
        <v>173</v>
      </c>
      <c r="C102" s="121"/>
      <c r="D102" s="74">
        <f>(D97+D98+D99+D100+D101)*C62</f>
        <v>77.978808829231696</v>
      </c>
      <c r="E102" s="49"/>
    </row>
    <row r="103" spans="1:5" ht="41.25" customHeight="1" x14ac:dyDescent="0.2">
      <c r="A103" s="94" t="s">
        <v>30</v>
      </c>
      <c r="B103" s="95" t="s">
        <v>174</v>
      </c>
      <c r="C103" s="62" t="s">
        <v>36</v>
      </c>
      <c r="D103" s="98">
        <f>(((D41+(D41/3))*(4/12))/12)*0.02</f>
        <v>1.2334622222222225</v>
      </c>
      <c r="E103" s="49"/>
    </row>
    <row r="104" spans="1:5" ht="46.5" customHeight="1" x14ac:dyDescent="0.2">
      <c r="A104" s="94" t="s">
        <v>31</v>
      </c>
      <c r="B104" s="95" t="s">
        <v>175</v>
      </c>
      <c r="C104" s="62" t="s">
        <v>36</v>
      </c>
      <c r="D104" s="98">
        <f>D103*C62</f>
        <v>0.49091796444444463</v>
      </c>
      <c r="E104" s="49"/>
    </row>
    <row r="105" spans="1:5" ht="39" customHeight="1" x14ac:dyDescent="0.2">
      <c r="A105" s="94" t="s">
        <v>32</v>
      </c>
      <c r="B105" s="95" t="s">
        <v>176</v>
      </c>
      <c r="C105" s="62" t="s">
        <v>36</v>
      </c>
      <c r="D105" s="98">
        <f>(((D41+(D41/12))*(4/12))*0.02)*C62</f>
        <v>4.7864501533333348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280.41629451906005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96" t="s">
        <v>60</v>
      </c>
      <c r="B109" s="119" t="s">
        <v>61</v>
      </c>
      <c r="C109" s="119"/>
      <c r="D109" s="96" t="s">
        <v>25</v>
      </c>
      <c r="E109" s="49"/>
    </row>
    <row r="110" spans="1:5" x14ac:dyDescent="0.2">
      <c r="A110" s="94" t="s">
        <v>26</v>
      </c>
      <c r="B110" s="121" t="s">
        <v>62</v>
      </c>
      <c r="C110" s="121"/>
      <c r="D110" s="98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96">
        <v>4</v>
      </c>
      <c r="B114" s="119" t="s">
        <v>48</v>
      </c>
      <c r="C114" s="119"/>
      <c r="D114" s="96" t="s">
        <v>25</v>
      </c>
      <c r="E114" s="49"/>
    </row>
    <row r="115" spans="1:5" x14ac:dyDescent="0.2">
      <c r="A115" s="94" t="s">
        <v>56</v>
      </c>
      <c r="B115" s="121" t="s">
        <v>65</v>
      </c>
      <c r="C115" s="121"/>
      <c r="D115" s="98">
        <f>D106</f>
        <v>280.41629451906005</v>
      </c>
      <c r="E115" s="49"/>
    </row>
    <row r="116" spans="1:5" ht="16.5" customHeight="1" x14ac:dyDescent="0.2">
      <c r="A116" s="94" t="s">
        <v>60</v>
      </c>
      <c r="B116" s="121" t="s">
        <v>61</v>
      </c>
      <c r="C116" s="121"/>
      <c r="D116" s="98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280.41629451906005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96">
        <v>5</v>
      </c>
      <c r="B120" s="119" t="s">
        <v>67</v>
      </c>
      <c r="C120" s="119"/>
      <c r="D120" s="96" t="s">
        <v>25</v>
      </c>
      <c r="E120" s="49"/>
    </row>
    <row r="121" spans="1:5" x14ac:dyDescent="0.2">
      <c r="A121" s="94" t="s">
        <v>26</v>
      </c>
      <c r="B121" s="121" t="s">
        <v>68</v>
      </c>
      <c r="C121" s="121"/>
      <c r="D121" s="74">
        <f>UNIFORMES!K29</f>
        <v>264.67</v>
      </c>
      <c r="E121" s="49"/>
    </row>
    <row r="122" spans="1:5" ht="16.5" customHeight="1" x14ac:dyDescent="0.2">
      <c r="A122" s="94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94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94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94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264.67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96">
        <v>6</v>
      </c>
      <c r="B129" s="64" t="s">
        <v>75</v>
      </c>
      <c r="C129" s="96" t="s">
        <v>76</v>
      </c>
      <c r="D129" s="62" t="s">
        <v>25</v>
      </c>
      <c r="E129" s="49"/>
    </row>
    <row r="130" spans="1:5" x14ac:dyDescent="0.2">
      <c r="A130" s="94" t="s">
        <v>26</v>
      </c>
      <c r="B130" s="17" t="s">
        <v>77</v>
      </c>
      <c r="C130" s="80">
        <f>BDI!G5</f>
        <v>4.2925000000000005E-2</v>
      </c>
      <c r="D130" s="98">
        <f>D151*C130</f>
        <v>154.32483004274974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94" t="s">
        <v>4</v>
      </c>
      <c r="B132" s="17" t="s">
        <v>78</v>
      </c>
      <c r="C132" s="80">
        <f>BDI!G6</f>
        <v>3.6299999999999999E-2</v>
      </c>
      <c r="D132" s="98">
        <f>(D151+D130)*C132</f>
        <v>136.1084870918055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94" t="s">
        <v>6</v>
      </c>
      <c r="B134" s="17" t="s">
        <v>79</v>
      </c>
      <c r="C134" s="97"/>
      <c r="D134" s="94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97"/>
      <c r="D136" s="94"/>
      <c r="E136" s="49"/>
    </row>
    <row r="137" spans="1:5" x14ac:dyDescent="0.2">
      <c r="A137" s="142"/>
      <c r="B137" s="17" t="s">
        <v>81</v>
      </c>
      <c r="C137" s="97">
        <v>1.6500000000000001E-2</v>
      </c>
      <c r="D137" s="98">
        <f>($D$130+$D$132+$D$151)/(1-($C$137+$C$138+$C$140))*C137</f>
        <v>73.905803077410567</v>
      </c>
      <c r="E137" s="49"/>
    </row>
    <row r="138" spans="1:5" ht="12.75" customHeight="1" x14ac:dyDescent="0.2">
      <c r="A138" s="142"/>
      <c r="B138" s="17" t="s">
        <v>82</v>
      </c>
      <c r="C138" s="97">
        <v>7.5999999999999998E-2</v>
      </c>
      <c r="D138" s="98">
        <f>($D$130+$D$132+$D$151)/(1-($C$137+$C$138+$C$140))*C138</f>
        <v>340.4146081141335</v>
      </c>
      <c r="E138" s="49"/>
    </row>
    <row r="139" spans="1:5" x14ac:dyDescent="0.2">
      <c r="A139" s="142"/>
      <c r="B139" s="17" t="s">
        <v>83</v>
      </c>
      <c r="C139" s="97"/>
      <c r="D139" s="94"/>
      <c r="E139" s="49"/>
    </row>
    <row r="140" spans="1:5" x14ac:dyDescent="0.2">
      <c r="A140" s="142"/>
      <c r="B140" s="17" t="s">
        <v>84</v>
      </c>
      <c r="C140" s="134">
        <v>0.04</v>
      </c>
      <c r="D140" s="135">
        <f>($D$130+$D$132+$D$151)/(1-($C$137+$C$138+$C$140))*C140</f>
        <v>179.16558321796501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883.91931154406427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94" t="s">
        <v>26</v>
      </c>
      <c r="B146" s="121" t="s">
        <v>90</v>
      </c>
      <c r="C146" s="121"/>
      <c r="D146" s="98">
        <f>D41</f>
        <v>1665.1740000000002</v>
      </c>
      <c r="E146" s="49"/>
    </row>
    <row r="147" spans="1:5" x14ac:dyDescent="0.2">
      <c r="A147" s="94" t="s">
        <v>4</v>
      </c>
      <c r="B147" s="121" t="s">
        <v>91</v>
      </c>
      <c r="C147" s="121"/>
      <c r="D147" s="98">
        <f>D80</f>
        <v>1265.6982142972001</v>
      </c>
      <c r="E147" s="49"/>
    </row>
    <row r="148" spans="1:5" ht="26.25" customHeight="1" x14ac:dyDescent="0.2">
      <c r="A148" s="94" t="s">
        <v>6</v>
      </c>
      <c r="B148" s="121" t="s">
        <v>92</v>
      </c>
      <c r="C148" s="121"/>
      <c r="D148" s="98">
        <f>D90</f>
        <v>119.26176008880003</v>
      </c>
      <c r="E148" s="49"/>
    </row>
    <row r="149" spans="1:5" ht="16.5" customHeight="1" x14ac:dyDescent="0.2">
      <c r="A149" s="94" t="s">
        <v>8</v>
      </c>
      <c r="B149" s="121" t="s">
        <v>93</v>
      </c>
      <c r="C149" s="121"/>
      <c r="D149" s="98">
        <f>D117</f>
        <v>280.41629451906005</v>
      </c>
      <c r="E149" s="49"/>
    </row>
    <row r="150" spans="1:5" ht="16.5" customHeight="1" x14ac:dyDescent="0.2">
      <c r="A150" s="94" t="s">
        <v>28</v>
      </c>
      <c r="B150" s="121" t="s">
        <v>94</v>
      </c>
      <c r="C150" s="121"/>
      <c r="D150" s="98">
        <f>D126</f>
        <v>264.67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3595.2202689050605</v>
      </c>
      <c r="E151" s="49"/>
    </row>
    <row r="152" spans="1:5" ht="16.5" customHeight="1" x14ac:dyDescent="0.2">
      <c r="A152" s="94" t="s">
        <v>29</v>
      </c>
      <c r="B152" s="121" t="s">
        <v>96</v>
      </c>
      <c r="C152" s="121"/>
      <c r="D152" s="98">
        <f>D142</f>
        <v>883.91931154406427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4479.1395804491249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B148:C148"/>
    <mergeCell ref="B149:C149"/>
    <mergeCell ref="B150:C150"/>
    <mergeCell ref="A151:C151"/>
    <mergeCell ref="B152:C152"/>
    <mergeCell ref="A153:C153"/>
    <mergeCell ref="A142:C142"/>
    <mergeCell ref="A143:D143"/>
    <mergeCell ref="A144:D144"/>
    <mergeCell ref="B145:C145"/>
    <mergeCell ref="B146:C146"/>
    <mergeCell ref="B147:C147"/>
    <mergeCell ref="A128:D128"/>
    <mergeCell ref="A131:D131"/>
    <mergeCell ref="A133:D133"/>
    <mergeCell ref="A135:D135"/>
    <mergeCell ref="A136:A141"/>
    <mergeCell ref="C140:C141"/>
    <mergeCell ref="D140:D141"/>
    <mergeCell ref="B122:C122"/>
    <mergeCell ref="B123:C123"/>
    <mergeCell ref="B124:C124"/>
    <mergeCell ref="B125:C125"/>
    <mergeCell ref="A126:C126"/>
    <mergeCell ref="A127:D127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B18:C18"/>
    <mergeCell ref="B19:C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zoomScale="120" zoomScaleNormal="120" zoomScalePageLayoutView="80" workbookViewId="0">
      <selection activeCell="D67" sqref="D67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190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94" t="s">
        <v>26</v>
      </c>
      <c r="B12" s="111" t="s">
        <v>3</v>
      </c>
      <c r="C12" s="111"/>
      <c r="D12" s="94"/>
      <c r="E12" s="49"/>
    </row>
    <row r="13" spans="1:5" ht="12.75" customHeight="1" x14ac:dyDescent="0.2">
      <c r="A13" s="94" t="s">
        <v>4</v>
      </c>
      <c r="B13" s="111" t="s">
        <v>5</v>
      </c>
      <c r="C13" s="111"/>
      <c r="D13" s="94" t="s">
        <v>247</v>
      </c>
      <c r="E13" s="49"/>
    </row>
    <row r="14" spans="1:5" ht="12.75" customHeight="1" x14ac:dyDescent="0.2">
      <c r="A14" s="94" t="s">
        <v>6</v>
      </c>
      <c r="B14" s="111" t="s">
        <v>7</v>
      </c>
      <c r="C14" s="111"/>
      <c r="D14" s="94" t="s">
        <v>139</v>
      </c>
      <c r="E14" s="49"/>
    </row>
    <row r="15" spans="1:5" ht="12.75" customHeight="1" x14ac:dyDescent="0.2">
      <c r="A15" s="94" t="s">
        <v>8</v>
      </c>
      <c r="B15" s="111" t="s">
        <v>137</v>
      </c>
      <c r="C15" s="111"/>
      <c r="D15" s="94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5" x14ac:dyDescent="0.2">
      <c r="A17" s="120" t="s">
        <v>9</v>
      </c>
      <c r="B17" s="120"/>
      <c r="C17" s="120"/>
      <c r="D17" s="120"/>
      <c r="E17" s="49"/>
    </row>
    <row r="18" spans="1:5" x14ac:dyDescent="0.2">
      <c r="A18" s="96" t="s">
        <v>10</v>
      </c>
      <c r="B18" s="119" t="s">
        <v>11</v>
      </c>
      <c r="C18" s="119"/>
      <c r="D18" s="96" t="s">
        <v>12</v>
      </c>
      <c r="E18" s="49"/>
    </row>
    <row r="19" spans="1:5" x14ac:dyDescent="0.2">
      <c r="A19" s="94" t="str">
        <f>A4</f>
        <v>AJUDANTE DE COZINHA</v>
      </c>
      <c r="B19" s="111" t="s">
        <v>13</v>
      </c>
      <c r="C19" s="111"/>
      <c r="D19" s="94">
        <v>2</v>
      </c>
      <c r="E19" s="49" t="s">
        <v>14</v>
      </c>
    </row>
    <row r="20" spans="1:5" x14ac:dyDescent="0.2">
      <c r="A20" s="125"/>
      <c r="B20" s="125"/>
      <c r="C20" s="125"/>
      <c r="D20" s="125"/>
      <c r="E20" s="49"/>
    </row>
    <row r="21" spans="1:5" x14ac:dyDescent="0.2">
      <c r="A21" s="120" t="s">
        <v>15</v>
      </c>
      <c r="B21" s="120"/>
      <c r="C21" s="120"/>
      <c r="D21" s="120"/>
      <c r="E21" s="49"/>
    </row>
    <row r="22" spans="1:5" x14ac:dyDescent="0.2">
      <c r="A22" s="120" t="s">
        <v>16</v>
      </c>
      <c r="B22" s="120"/>
      <c r="C22" s="120"/>
      <c r="D22" s="120"/>
      <c r="E22" s="49"/>
    </row>
    <row r="23" spans="1:5" ht="15.75" customHeight="1" x14ac:dyDescent="0.2">
      <c r="A23" s="119" t="s">
        <v>17</v>
      </c>
      <c r="B23" s="119"/>
      <c r="C23" s="119"/>
      <c r="D23" s="119"/>
      <c r="E23" s="49"/>
    </row>
    <row r="24" spans="1:5" ht="23.65" customHeight="1" x14ac:dyDescent="0.2">
      <c r="A24" s="94">
        <v>1</v>
      </c>
      <c r="B24" s="121" t="s">
        <v>18</v>
      </c>
      <c r="C24" s="121"/>
      <c r="D24" s="94" t="str">
        <f>A19</f>
        <v>AJUDANTE DE COZINHA</v>
      </c>
      <c r="E24" s="49"/>
    </row>
    <row r="25" spans="1:5" ht="12.75" customHeight="1" x14ac:dyDescent="0.2">
      <c r="A25" s="94">
        <v>2</v>
      </c>
      <c r="B25" s="121" t="s">
        <v>19</v>
      </c>
      <c r="C25" s="121"/>
      <c r="D25" s="94" t="s">
        <v>243</v>
      </c>
      <c r="E25" s="49"/>
    </row>
    <row r="26" spans="1:5" ht="12.75" customHeight="1" x14ac:dyDescent="0.2">
      <c r="A26" s="94">
        <v>2</v>
      </c>
      <c r="B26" s="121" t="s">
        <v>20</v>
      </c>
      <c r="C26" s="121"/>
      <c r="D26" s="73">
        <v>1238.19</v>
      </c>
      <c r="E26" s="49"/>
    </row>
    <row r="27" spans="1:5" ht="23.65" customHeight="1" x14ac:dyDescent="0.2">
      <c r="A27" s="94">
        <v>3</v>
      </c>
      <c r="B27" s="121" t="s">
        <v>21</v>
      </c>
      <c r="C27" s="121"/>
      <c r="D27" s="94" t="str">
        <f>A19</f>
        <v>AJUDANTE DE COZINHA</v>
      </c>
      <c r="E27" s="49"/>
    </row>
    <row r="28" spans="1:5" ht="12.75" customHeight="1" x14ac:dyDescent="0.2">
      <c r="A28" s="94">
        <v>4</v>
      </c>
      <c r="B28" s="121" t="s">
        <v>22</v>
      </c>
      <c r="C28" s="121"/>
      <c r="D28" s="59">
        <v>43101</v>
      </c>
      <c r="E28" s="49"/>
    </row>
    <row r="29" spans="1:5" x14ac:dyDescent="0.2">
      <c r="A29" s="125"/>
      <c r="B29" s="125"/>
      <c r="C29" s="125"/>
      <c r="D29" s="125"/>
      <c r="E29" s="49"/>
    </row>
    <row r="30" spans="1:5" x14ac:dyDescent="0.2">
      <c r="A30" s="120" t="s">
        <v>23</v>
      </c>
      <c r="B30" s="120"/>
      <c r="C30" s="120"/>
      <c r="D30" s="120"/>
      <c r="E30" s="49"/>
    </row>
    <row r="31" spans="1:5" ht="12.75" customHeight="1" x14ac:dyDescent="0.2">
      <c r="A31" s="96">
        <v>1</v>
      </c>
      <c r="B31" s="119" t="s">
        <v>24</v>
      </c>
      <c r="C31" s="119"/>
      <c r="D31" s="96" t="s">
        <v>25</v>
      </c>
      <c r="E31" s="49"/>
    </row>
    <row r="32" spans="1:5" ht="12.75" customHeight="1" x14ac:dyDescent="0.2">
      <c r="A32" s="94" t="s">
        <v>26</v>
      </c>
      <c r="B32" s="121" t="s">
        <v>27</v>
      </c>
      <c r="C32" s="121"/>
      <c r="D32" s="74">
        <v>1238.19</v>
      </c>
      <c r="E32" s="49"/>
    </row>
    <row r="33" spans="1:6" ht="12.75" customHeight="1" x14ac:dyDescent="0.2">
      <c r="A33" s="94" t="s">
        <v>4</v>
      </c>
      <c r="B33" s="121" t="s">
        <v>163</v>
      </c>
      <c r="C33" s="121"/>
      <c r="D33" s="98">
        <v>0</v>
      </c>
      <c r="E33" s="49"/>
    </row>
    <row r="34" spans="1:6" ht="18" customHeight="1" x14ac:dyDescent="0.2">
      <c r="A34" s="94" t="s">
        <v>6</v>
      </c>
      <c r="B34" s="121" t="s">
        <v>242</v>
      </c>
      <c r="C34" s="121"/>
      <c r="D34" s="98">
        <f>20%*D32</f>
        <v>247.63800000000003</v>
      </c>
      <c r="E34" s="49"/>
      <c r="F34" s="2"/>
    </row>
    <row r="35" spans="1:6" ht="36.75" customHeight="1" x14ac:dyDescent="0.2">
      <c r="A35" s="94" t="s">
        <v>8</v>
      </c>
      <c r="B35" s="121" t="s">
        <v>162</v>
      </c>
      <c r="C35" s="121"/>
      <c r="D35" s="98">
        <v>0</v>
      </c>
      <c r="E35" s="49"/>
      <c r="F35" s="3"/>
    </row>
    <row r="36" spans="1:6" ht="24.75" customHeight="1" x14ac:dyDescent="0.2">
      <c r="A36" s="94" t="s">
        <v>28</v>
      </c>
      <c r="B36" s="126" t="s">
        <v>161</v>
      </c>
      <c r="C36" s="127"/>
      <c r="D36" s="98">
        <v>0</v>
      </c>
      <c r="E36" s="49"/>
      <c r="F36" s="3"/>
    </row>
    <row r="37" spans="1:6" ht="32.25" customHeight="1" x14ac:dyDescent="0.2">
      <c r="A37" s="94" t="s">
        <v>29</v>
      </c>
      <c r="B37" s="126" t="s">
        <v>157</v>
      </c>
      <c r="C37" s="127"/>
      <c r="D37" s="98">
        <v>0</v>
      </c>
      <c r="E37" s="49"/>
      <c r="F37" s="3"/>
    </row>
    <row r="38" spans="1:6" ht="26.25" customHeight="1" x14ac:dyDescent="0.2">
      <c r="A38" s="94" t="s">
        <v>30</v>
      </c>
      <c r="B38" s="126" t="s">
        <v>158</v>
      </c>
      <c r="C38" s="127"/>
      <c r="D38" s="98">
        <v>0</v>
      </c>
      <c r="E38" s="49"/>
      <c r="F38" s="3"/>
    </row>
    <row r="39" spans="1:6" x14ac:dyDescent="0.2">
      <c r="A39" s="94" t="s">
        <v>31</v>
      </c>
      <c r="B39" s="121" t="s">
        <v>159</v>
      </c>
      <c r="C39" s="121"/>
      <c r="D39" s="74">
        <v>24.22</v>
      </c>
      <c r="E39" s="49"/>
      <c r="F39" s="3"/>
    </row>
    <row r="40" spans="1:6" x14ac:dyDescent="0.2">
      <c r="A40" s="94" t="s">
        <v>32</v>
      </c>
      <c r="B40" s="121" t="s">
        <v>160</v>
      </c>
      <c r="C40" s="121"/>
      <c r="D40" s="98">
        <v>0</v>
      </c>
      <c r="E40" s="49"/>
      <c r="F40" s="3"/>
    </row>
    <row r="41" spans="1:6" ht="12.75" customHeight="1" x14ac:dyDescent="0.2">
      <c r="A41" s="60"/>
      <c r="B41" s="119" t="s">
        <v>140</v>
      </c>
      <c r="C41" s="119"/>
      <c r="D41" s="61">
        <f>SUM(D32:D40)</f>
        <v>1510.048</v>
      </c>
      <c r="E41" s="49"/>
      <c r="F41" s="3"/>
    </row>
    <row r="42" spans="1:6" x14ac:dyDescent="0.2">
      <c r="A42" s="128" t="s">
        <v>234</v>
      </c>
      <c r="B42" s="129"/>
      <c r="C42" s="129"/>
      <c r="D42" s="130"/>
      <c r="E42" s="49"/>
    </row>
    <row r="43" spans="1:6" ht="12.75" customHeight="1" x14ac:dyDescent="0.2">
      <c r="A43" s="122" t="s">
        <v>33</v>
      </c>
      <c r="B43" s="122"/>
      <c r="C43" s="122"/>
      <c r="D43" s="122"/>
      <c r="E43" s="49"/>
    </row>
    <row r="44" spans="1:6" x14ac:dyDescent="0.2">
      <c r="A44" s="122" t="s">
        <v>178</v>
      </c>
      <c r="B44" s="122"/>
      <c r="C44" s="122"/>
      <c r="D44" s="122"/>
      <c r="E44" s="49"/>
    </row>
    <row r="45" spans="1:6" x14ac:dyDescent="0.2">
      <c r="A45" s="96" t="s">
        <v>34</v>
      </c>
      <c r="B45" s="119" t="s">
        <v>35</v>
      </c>
      <c r="C45" s="119"/>
      <c r="D45" s="96" t="s">
        <v>25</v>
      </c>
      <c r="E45" s="49"/>
    </row>
    <row r="46" spans="1:6" ht="25.5" x14ac:dyDescent="0.2">
      <c r="A46" s="94" t="s">
        <v>26</v>
      </c>
      <c r="B46" s="17" t="s">
        <v>164</v>
      </c>
      <c r="C46" s="62" t="s">
        <v>36</v>
      </c>
      <c r="D46" s="98">
        <f>D41*0.0833</f>
        <v>125.7869984</v>
      </c>
      <c r="E46" s="49"/>
    </row>
    <row r="47" spans="1:6" ht="25.5" x14ac:dyDescent="0.2">
      <c r="A47" s="94" t="s">
        <v>4</v>
      </c>
      <c r="B47" s="17" t="s">
        <v>165</v>
      </c>
      <c r="C47" s="62" t="s">
        <v>36</v>
      </c>
      <c r="D47" s="98">
        <f>D41*0.0278</f>
        <v>41.979334399999999</v>
      </c>
      <c r="E47" s="49"/>
    </row>
    <row r="48" spans="1:6" x14ac:dyDescent="0.2">
      <c r="A48" s="118" t="s">
        <v>37</v>
      </c>
      <c r="B48" s="118"/>
      <c r="C48" s="118"/>
      <c r="D48" s="63">
        <f>SUM(D46:D47)</f>
        <v>167.76633279999999</v>
      </c>
      <c r="E48" s="49"/>
    </row>
    <row r="49" spans="1:5" ht="25.5" x14ac:dyDescent="0.2">
      <c r="A49" s="94" t="s">
        <v>6</v>
      </c>
      <c r="B49" s="17" t="s">
        <v>179</v>
      </c>
      <c r="C49" s="62" t="s">
        <v>36</v>
      </c>
      <c r="D49" s="98">
        <f>(D46+D47)*C62</f>
        <v>66.77100045440001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234.53733325439998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96" t="s">
        <v>39</v>
      </c>
      <c r="B53" s="64" t="s">
        <v>40</v>
      </c>
      <c r="C53" s="96" t="s">
        <v>41</v>
      </c>
      <c r="D53" s="96" t="s">
        <v>25</v>
      </c>
      <c r="E53" s="49"/>
    </row>
    <row r="54" spans="1:5" x14ac:dyDescent="0.2">
      <c r="A54" s="94" t="s">
        <v>26</v>
      </c>
      <c r="B54" s="17" t="s">
        <v>181</v>
      </c>
      <c r="C54" s="65">
        <v>0.2</v>
      </c>
      <c r="D54" s="98">
        <f t="shared" ref="D54:D61" si="0">C54*$D$41</f>
        <v>302.00960000000003</v>
      </c>
      <c r="E54" s="49" t="s">
        <v>42</v>
      </c>
    </row>
    <row r="55" spans="1:5" x14ac:dyDescent="0.2">
      <c r="A55" s="94" t="s">
        <v>4</v>
      </c>
      <c r="B55" s="17" t="s">
        <v>185</v>
      </c>
      <c r="C55" s="66">
        <v>2.5000000000000001E-2</v>
      </c>
      <c r="D55" s="98">
        <f t="shared" si="0"/>
        <v>37.751200000000004</v>
      </c>
      <c r="E55" s="49"/>
    </row>
    <row r="56" spans="1:5" x14ac:dyDescent="0.2">
      <c r="A56" s="94" t="s">
        <v>6</v>
      </c>
      <c r="B56" s="17" t="s">
        <v>188</v>
      </c>
      <c r="C56" s="65">
        <v>0.06</v>
      </c>
      <c r="D56" s="98">
        <f>C56*$D$41</f>
        <v>90.602879999999999</v>
      </c>
      <c r="E56" s="49" t="s">
        <v>42</v>
      </c>
    </row>
    <row r="57" spans="1:5" x14ac:dyDescent="0.2">
      <c r="A57" s="94" t="s">
        <v>8</v>
      </c>
      <c r="B57" s="17" t="s">
        <v>182</v>
      </c>
      <c r="C57" s="66">
        <v>1.4999999999999999E-2</v>
      </c>
      <c r="D57" s="98">
        <f t="shared" si="0"/>
        <v>22.65072</v>
      </c>
      <c r="E57" s="49"/>
    </row>
    <row r="58" spans="1:5" x14ac:dyDescent="0.2">
      <c r="A58" s="94" t="s">
        <v>28</v>
      </c>
      <c r="B58" s="17" t="s">
        <v>183</v>
      </c>
      <c r="C58" s="66">
        <v>0.01</v>
      </c>
      <c r="D58" s="98">
        <f t="shared" si="0"/>
        <v>15.100480000000001</v>
      </c>
      <c r="E58" s="49"/>
    </row>
    <row r="59" spans="1:5" x14ac:dyDescent="0.2">
      <c r="A59" s="94" t="s">
        <v>29</v>
      </c>
      <c r="B59" s="17" t="s">
        <v>187</v>
      </c>
      <c r="C59" s="66">
        <v>6.0000000000000001E-3</v>
      </c>
      <c r="D59" s="98">
        <f t="shared" si="0"/>
        <v>9.0602879999999999</v>
      </c>
      <c r="E59" s="49"/>
    </row>
    <row r="60" spans="1:5" x14ac:dyDescent="0.2">
      <c r="A60" s="94" t="s">
        <v>30</v>
      </c>
      <c r="B60" s="17" t="s">
        <v>184</v>
      </c>
      <c r="C60" s="66">
        <v>2E-3</v>
      </c>
      <c r="D60" s="98">
        <f t="shared" si="0"/>
        <v>3.0200960000000001</v>
      </c>
      <c r="E60" s="49"/>
    </row>
    <row r="61" spans="1:5" x14ac:dyDescent="0.2">
      <c r="A61" s="94" t="s">
        <v>31</v>
      </c>
      <c r="B61" s="17" t="s">
        <v>186</v>
      </c>
      <c r="C61" s="65">
        <v>0.08</v>
      </c>
      <c r="D61" s="98">
        <f t="shared" si="0"/>
        <v>120.80384000000001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600.9991040000001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96" t="s">
        <v>34</v>
      </c>
      <c r="B65" s="119" t="s">
        <v>45</v>
      </c>
      <c r="C65" s="119"/>
      <c r="D65" s="96" t="s">
        <v>25</v>
      </c>
      <c r="E65" s="49"/>
    </row>
    <row r="66" spans="1:5" x14ac:dyDescent="0.2">
      <c r="A66" s="94" t="s">
        <v>26</v>
      </c>
      <c r="B66" s="121" t="s">
        <v>245</v>
      </c>
      <c r="C66" s="121"/>
      <c r="D66" s="79">
        <f>3*2*15.21-(D32*0.06)</f>
        <v>16.968600000000009</v>
      </c>
      <c r="E66" s="49"/>
    </row>
    <row r="67" spans="1:5" ht="16.5" customHeight="1" x14ac:dyDescent="0.2">
      <c r="A67" s="94" t="s">
        <v>4</v>
      </c>
      <c r="B67" s="121" t="s">
        <v>141</v>
      </c>
      <c r="C67" s="121"/>
      <c r="D67" s="74">
        <f>(14*15.21)-((14*15.21)*0.05)</f>
        <v>202.29300000000001</v>
      </c>
      <c r="E67" s="49"/>
    </row>
    <row r="68" spans="1:5" ht="24" customHeight="1" x14ac:dyDescent="0.2">
      <c r="A68" s="94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94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94" t="s">
        <v>28</v>
      </c>
      <c r="B70" s="121" t="s">
        <v>156</v>
      </c>
      <c r="C70" s="121"/>
      <c r="D70" s="74">
        <v>22.7</v>
      </c>
      <c r="E70" s="51"/>
    </row>
    <row r="71" spans="1:5" ht="16.5" customHeight="1" x14ac:dyDescent="0.2">
      <c r="A71" s="94" t="s">
        <v>29</v>
      </c>
      <c r="B71" s="121" t="s">
        <v>143</v>
      </c>
      <c r="C71" s="121"/>
      <c r="D71" s="74">
        <v>110</v>
      </c>
      <c r="E71" s="49"/>
    </row>
    <row r="72" spans="1:5" ht="16.5" customHeight="1" x14ac:dyDescent="0.2">
      <c r="A72" s="94" t="s">
        <v>30</v>
      </c>
      <c r="B72" s="121" t="s">
        <v>144</v>
      </c>
      <c r="C72" s="121"/>
      <c r="D72" s="98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351.96159999999998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96">
        <v>2</v>
      </c>
      <c r="B76" s="119" t="s">
        <v>48</v>
      </c>
      <c r="C76" s="119"/>
      <c r="D76" s="96" t="s">
        <v>25</v>
      </c>
      <c r="E76" s="49"/>
    </row>
    <row r="77" spans="1:5" x14ac:dyDescent="0.2">
      <c r="A77" s="94" t="s">
        <v>34</v>
      </c>
      <c r="B77" s="121" t="s">
        <v>35</v>
      </c>
      <c r="C77" s="121"/>
      <c r="D77" s="98">
        <f>D50</f>
        <v>234.53733325439998</v>
      </c>
      <c r="E77" s="49"/>
    </row>
    <row r="78" spans="1:5" ht="16.5" customHeight="1" x14ac:dyDescent="0.2">
      <c r="A78" s="94" t="s">
        <v>39</v>
      </c>
      <c r="B78" s="121" t="s">
        <v>40</v>
      </c>
      <c r="C78" s="121"/>
      <c r="D78" s="98">
        <f>D62</f>
        <v>600.9991040000001</v>
      </c>
      <c r="E78" s="49"/>
    </row>
    <row r="79" spans="1:5" ht="16.5" customHeight="1" x14ac:dyDescent="0.2">
      <c r="A79" s="94" t="s">
        <v>49</v>
      </c>
      <c r="B79" s="121" t="s">
        <v>45</v>
      </c>
      <c r="C79" s="121"/>
      <c r="D79" s="98">
        <f>D73</f>
        <v>351.96159999999998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1187.4980372544001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96">
        <v>3</v>
      </c>
      <c r="B83" s="119" t="s">
        <v>52</v>
      </c>
      <c r="C83" s="119"/>
      <c r="D83" s="96" t="s">
        <v>25</v>
      </c>
      <c r="E83" s="49"/>
    </row>
    <row r="84" spans="1:5" x14ac:dyDescent="0.2">
      <c r="A84" s="94" t="s">
        <v>26</v>
      </c>
      <c r="B84" s="121" t="s">
        <v>167</v>
      </c>
      <c r="C84" s="121"/>
      <c r="D84" s="98">
        <f>((D41/12)*0.05)</f>
        <v>6.2918666666666674</v>
      </c>
      <c r="E84" s="49"/>
    </row>
    <row r="85" spans="1:5" ht="26.25" customHeight="1" x14ac:dyDescent="0.2">
      <c r="A85" s="94" t="s">
        <v>4</v>
      </c>
      <c r="B85" s="121" t="s">
        <v>168</v>
      </c>
      <c r="C85" s="121"/>
      <c r="D85" s="98">
        <f>(D84*C61)</f>
        <v>0.50334933333333343</v>
      </c>
      <c r="E85" s="49"/>
    </row>
    <row r="86" spans="1:5" ht="25.5" x14ac:dyDescent="0.2">
      <c r="A86" s="94" t="s">
        <v>6</v>
      </c>
      <c r="B86" s="95" t="s">
        <v>169</v>
      </c>
      <c r="C86" s="62" t="s">
        <v>36</v>
      </c>
      <c r="D86" s="98">
        <f>D41*(0.08*0.5*0.05)</f>
        <v>3.0200960000000001</v>
      </c>
      <c r="E86" s="49"/>
    </row>
    <row r="87" spans="1:5" ht="26.25" customHeight="1" x14ac:dyDescent="0.2">
      <c r="A87" s="94" t="s">
        <v>8</v>
      </c>
      <c r="B87" s="121" t="s">
        <v>170</v>
      </c>
      <c r="C87" s="121"/>
      <c r="D87" s="98">
        <f>D41*0.0194</f>
        <v>29.294931200000001</v>
      </c>
      <c r="E87" s="49"/>
    </row>
    <row r="88" spans="1:5" ht="30.75" customHeight="1" x14ac:dyDescent="0.2">
      <c r="A88" s="94" t="s">
        <v>28</v>
      </c>
      <c r="B88" s="121" t="s">
        <v>171</v>
      </c>
      <c r="C88" s="121"/>
      <c r="D88" s="98">
        <f>D87*C62</f>
        <v>11.659382617600002</v>
      </c>
      <c r="E88" s="49"/>
    </row>
    <row r="89" spans="1:5" ht="30.75" customHeight="1" x14ac:dyDescent="0.2">
      <c r="A89" s="94" t="s">
        <v>29</v>
      </c>
      <c r="B89" s="95" t="s">
        <v>172</v>
      </c>
      <c r="C89" s="62" t="s">
        <v>36</v>
      </c>
      <c r="D89" s="98">
        <f>D41*(0.08*0.5)</f>
        <v>60.401920000000004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108.15144981760001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1803.6543327999998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96" t="s">
        <v>56</v>
      </c>
      <c r="B96" s="119" t="s">
        <v>57</v>
      </c>
      <c r="C96" s="119"/>
      <c r="D96" s="96" t="s">
        <v>25</v>
      </c>
      <c r="E96" s="49"/>
    </row>
    <row r="97" spans="1:5" x14ac:dyDescent="0.2">
      <c r="A97" s="94" t="s">
        <v>26</v>
      </c>
      <c r="B97" s="121" t="s">
        <v>241</v>
      </c>
      <c r="C97" s="121"/>
      <c r="D97" s="98">
        <f>D94*0.0833</f>
        <v>150.24440592223999</v>
      </c>
      <c r="E97" s="49"/>
    </row>
    <row r="98" spans="1:5" ht="16.5" customHeight="1" x14ac:dyDescent="0.2">
      <c r="A98" s="94" t="s">
        <v>4</v>
      </c>
      <c r="B98" s="121" t="s">
        <v>229</v>
      </c>
      <c r="C98" s="121"/>
      <c r="D98" s="98">
        <f>($D$94/30/12)*1</f>
        <v>5.010150924444444</v>
      </c>
      <c r="E98" s="49"/>
    </row>
    <row r="99" spans="1:5" ht="16.5" customHeight="1" x14ac:dyDescent="0.2">
      <c r="A99" s="94" t="s">
        <v>6</v>
      </c>
      <c r="B99" s="121" t="s">
        <v>230</v>
      </c>
      <c r="C99" s="121"/>
      <c r="D99" s="98">
        <f>(($D$94/30/12)*5)*0.015</f>
        <v>0.37576131933333329</v>
      </c>
      <c r="E99" s="49"/>
    </row>
    <row r="100" spans="1:5" ht="16.5" customHeight="1" x14ac:dyDescent="0.2">
      <c r="A100" s="94" t="s">
        <v>8</v>
      </c>
      <c r="B100" s="121" t="s">
        <v>231</v>
      </c>
      <c r="C100" s="121"/>
      <c r="D100" s="98">
        <f>(($D$94/30/12)*30)*0.08</f>
        <v>12.024362218666665</v>
      </c>
      <c r="E100" s="49"/>
    </row>
    <row r="101" spans="1:5" ht="16.5" customHeight="1" x14ac:dyDescent="0.2">
      <c r="A101" s="94" t="s">
        <v>28</v>
      </c>
      <c r="B101" s="121" t="s">
        <v>232</v>
      </c>
      <c r="C101" s="121"/>
      <c r="D101" s="98">
        <f>(($D$94/30/12)*5)*0.4</f>
        <v>10.02030184888889</v>
      </c>
      <c r="E101" s="49"/>
    </row>
    <row r="102" spans="1:5" ht="24.75" customHeight="1" x14ac:dyDescent="0.2">
      <c r="A102" s="94" t="s">
        <v>29</v>
      </c>
      <c r="B102" s="121" t="s">
        <v>173</v>
      </c>
      <c r="C102" s="121"/>
      <c r="D102" s="74">
        <f>(D97+D98+D99+D100+D101)*C62</f>
        <v>70.714642928962192</v>
      </c>
      <c r="E102" s="49"/>
    </row>
    <row r="103" spans="1:5" ht="41.25" customHeight="1" x14ac:dyDescent="0.2">
      <c r="A103" s="94" t="s">
        <v>30</v>
      </c>
      <c r="B103" s="95" t="s">
        <v>174</v>
      </c>
      <c r="C103" s="62" t="s">
        <v>36</v>
      </c>
      <c r="D103" s="98">
        <f>(((D41+(D41/3))*(4/12))/12)*0.02</f>
        <v>1.1185540740740743</v>
      </c>
      <c r="E103" s="49"/>
    </row>
    <row r="104" spans="1:5" ht="46.5" customHeight="1" x14ac:dyDescent="0.2">
      <c r="A104" s="94" t="s">
        <v>31</v>
      </c>
      <c r="B104" s="95" t="s">
        <v>175</v>
      </c>
      <c r="C104" s="62" t="s">
        <v>36</v>
      </c>
      <c r="D104" s="98">
        <f>D103*C62</f>
        <v>0.44518452148148163</v>
      </c>
      <c r="E104" s="49"/>
    </row>
    <row r="105" spans="1:5" ht="39" customHeight="1" x14ac:dyDescent="0.2">
      <c r="A105" s="94" t="s">
        <v>32</v>
      </c>
      <c r="B105" s="95" t="s">
        <v>176</v>
      </c>
      <c r="C105" s="62" t="s">
        <v>36</v>
      </c>
      <c r="D105" s="98">
        <f>(((D41+(D41/12))*(4/12))*0.02)*C62</f>
        <v>4.3405490844444454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254.29391284253546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96" t="s">
        <v>60</v>
      </c>
      <c r="B109" s="119" t="s">
        <v>61</v>
      </c>
      <c r="C109" s="119"/>
      <c r="D109" s="96" t="s">
        <v>25</v>
      </c>
      <c r="E109" s="49"/>
    </row>
    <row r="110" spans="1:5" x14ac:dyDescent="0.2">
      <c r="A110" s="94" t="s">
        <v>26</v>
      </c>
      <c r="B110" s="121" t="s">
        <v>62</v>
      </c>
      <c r="C110" s="121"/>
      <c r="D110" s="98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96">
        <v>4</v>
      </c>
      <c r="B114" s="119" t="s">
        <v>48</v>
      </c>
      <c r="C114" s="119"/>
      <c r="D114" s="96" t="s">
        <v>25</v>
      </c>
      <c r="E114" s="49"/>
    </row>
    <row r="115" spans="1:5" x14ac:dyDescent="0.2">
      <c r="A115" s="94" t="s">
        <v>56</v>
      </c>
      <c r="B115" s="121" t="s">
        <v>65</v>
      </c>
      <c r="C115" s="121"/>
      <c r="D115" s="98">
        <f>D106</f>
        <v>254.29391284253546</v>
      </c>
      <c r="E115" s="49"/>
    </row>
    <row r="116" spans="1:5" ht="16.5" customHeight="1" x14ac:dyDescent="0.2">
      <c r="A116" s="94" t="s">
        <v>60</v>
      </c>
      <c r="B116" s="121" t="s">
        <v>61</v>
      </c>
      <c r="C116" s="121"/>
      <c r="D116" s="98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254.29391284253546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96">
        <v>5</v>
      </c>
      <c r="B120" s="119" t="s">
        <v>67</v>
      </c>
      <c r="C120" s="119"/>
      <c r="D120" s="96" t="s">
        <v>25</v>
      </c>
      <c r="E120" s="49"/>
    </row>
    <row r="121" spans="1:5" x14ac:dyDescent="0.2">
      <c r="A121" s="94" t="s">
        <v>26</v>
      </c>
      <c r="B121" s="121" t="s">
        <v>68</v>
      </c>
      <c r="C121" s="121"/>
      <c r="D121" s="74">
        <f>UNIFORMES!K57</f>
        <v>264.67</v>
      </c>
      <c r="E121" s="49"/>
    </row>
    <row r="122" spans="1:5" ht="16.5" customHeight="1" x14ac:dyDescent="0.2">
      <c r="A122" s="94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94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94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94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264.67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96">
        <v>6</v>
      </c>
      <c r="B129" s="64" t="s">
        <v>75</v>
      </c>
      <c r="C129" s="96" t="s">
        <v>76</v>
      </c>
      <c r="D129" s="62" t="s">
        <v>25</v>
      </c>
      <c r="E129" s="49"/>
    </row>
    <row r="130" spans="1:5" x14ac:dyDescent="0.2">
      <c r="A130" s="94" t="s">
        <v>26</v>
      </c>
      <c r="B130" s="17" t="s">
        <v>77</v>
      </c>
      <c r="C130" s="80">
        <f>BDI!G10</f>
        <v>4.7274999999999998E-2</v>
      </c>
      <c r="D130" s="98">
        <f>D151*C130</f>
        <v>157.1733676809597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94" t="s">
        <v>4</v>
      </c>
      <c r="B132" s="17" t="s">
        <v>78</v>
      </c>
      <c r="C132" s="80">
        <f>BDI!G11</f>
        <v>4.8125000000000001E-2</v>
      </c>
      <c r="D132" s="98">
        <f>(D151+D130)*C132</f>
        <v>167.56329819053323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94" t="s">
        <v>6</v>
      </c>
      <c r="B134" s="17" t="s">
        <v>79</v>
      </c>
      <c r="C134" s="97"/>
      <c r="D134" s="94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97"/>
      <c r="D136" s="94"/>
      <c r="E136" s="49"/>
    </row>
    <row r="137" spans="1:5" x14ac:dyDescent="0.2">
      <c r="A137" s="142"/>
      <c r="B137" s="17" t="s">
        <v>81</v>
      </c>
      <c r="C137" s="97">
        <v>1.6500000000000001E-2</v>
      </c>
      <c r="D137" s="98">
        <f>($D$130+$D$132+$D$151)/(1-($C$137+$C$138+$C$140))*C137</f>
        <v>69.41218223108875</v>
      </c>
      <c r="E137" s="49"/>
    </row>
    <row r="138" spans="1:5" ht="12.75" customHeight="1" x14ac:dyDescent="0.2">
      <c r="A138" s="142"/>
      <c r="B138" s="17" t="s">
        <v>82</v>
      </c>
      <c r="C138" s="97">
        <v>7.5999999999999998E-2</v>
      </c>
      <c r="D138" s="98">
        <f>($D$130+$D$132+$D$151)/(1-($C$137+$C$138+$C$140))*C138</f>
        <v>319.71671815531784</v>
      </c>
      <c r="E138" s="49"/>
    </row>
    <row r="139" spans="1:5" x14ac:dyDescent="0.2">
      <c r="A139" s="142"/>
      <c r="B139" s="17" t="s">
        <v>83</v>
      </c>
      <c r="C139" s="97"/>
      <c r="D139" s="94"/>
      <c r="E139" s="49"/>
    </row>
    <row r="140" spans="1:5" x14ac:dyDescent="0.2">
      <c r="A140" s="142"/>
      <c r="B140" s="17" t="s">
        <v>84</v>
      </c>
      <c r="C140" s="134">
        <v>0.04</v>
      </c>
      <c r="D140" s="135">
        <f>($D$130+$D$132+$D$151)/(1-($C$137+$C$138+$C$140))*C140</f>
        <v>168.27195692385152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882.13752318175102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94" t="s">
        <v>26</v>
      </c>
      <c r="B146" s="121" t="s">
        <v>90</v>
      </c>
      <c r="C146" s="121"/>
      <c r="D146" s="98">
        <f>D41</f>
        <v>1510.048</v>
      </c>
      <c r="E146" s="49"/>
    </row>
    <row r="147" spans="1:5" x14ac:dyDescent="0.2">
      <c r="A147" s="94" t="s">
        <v>4</v>
      </c>
      <c r="B147" s="121" t="s">
        <v>91</v>
      </c>
      <c r="C147" s="121"/>
      <c r="D147" s="98">
        <f>D80</f>
        <v>1187.4980372544001</v>
      </c>
      <c r="E147" s="49"/>
    </row>
    <row r="148" spans="1:5" ht="26.25" customHeight="1" x14ac:dyDescent="0.2">
      <c r="A148" s="94" t="s">
        <v>6</v>
      </c>
      <c r="B148" s="121" t="s">
        <v>92</v>
      </c>
      <c r="C148" s="121"/>
      <c r="D148" s="98">
        <f>D90</f>
        <v>108.15144981760001</v>
      </c>
      <c r="E148" s="49"/>
    </row>
    <row r="149" spans="1:5" ht="16.5" customHeight="1" x14ac:dyDescent="0.2">
      <c r="A149" s="94" t="s">
        <v>8</v>
      </c>
      <c r="B149" s="121" t="s">
        <v>93</v>
      </c>
      <c r="C149" s="121"/>
      <c r="D149" s="98">
        <f>D117</f>
        <v>254.29391284253546</v>
      </c>
      <c r="E149" s="49"/>
    </row>
    <row r="150" spans="1:5" ht="16.5" customHeight="1" x14ac:dyDescent="0.2">
      <c r="A150" s="94" t="s">
        <v>28</v>
      </c>
      <c r="B150" s="121" t="s">
        <v>94</v>
      </c>
      <c r="C150" s="121"/>
      <c r="D150" s="98">
        <f>D126</f>
        <v>264.67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3324.6613999145361</v>
      </c>
      <c r="E151" s="49"/>
    </row>
    <row r="152" spans="1:5" ht="16.5" customHeight="1" x14ac:dyDescent="0.2">
      <c r="A152" s="94" t="s">
        <v>29</v>
      </c>
      <c r="B152" s="121" t="s">
        <v>96</v>
      </c>
      <c r="C152" s="121"/>
      <c r="D152" s="98">
        <f>D142</f>
        <v>882.13752318175102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4206.7989230962867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B148:C148"/>
    <mergeCell ref="B149:C149"/>
    <mergeCell ref="B150:C150"/>
    <mergeCell ref="A151:C151"/>
    <mergeCell ref="B152:C152"/>
    <mergeCell ref="A153:C153"/>
    <mergeCell ref="A142:C142"/>
    <mergeCell ref="A143:D143"/>
    <mergeCell ref="A144:D144"/>
    <mergeCell ref="B145:C145"/>
    <mergeCell ref="B146:C146"/>
    <mergeCell ref="B147:C147"/>
    <mergeCell ref="A128:D128"/>
    <mergeCell ref="A131:D131"/>
    <mergeCell ref="A133:D133"/>
    <mergeCell ref="A135:D135"/>
    <mergeCell ref="A136:A141"/>
    <mergeCell ref="C140:C141"/>
    <mergeCell ref="D140:D141"/>
    <mergeCell ref="B122:C122"/>
    <mergeCell ref="B123:C123"/>
    <mergeCell ref="B124:C124"/>
    <mergeCell ref="B125:C125"/>
    <mergeCell ref="A126:C126"/>
    <mergeCell ref="A127:D127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B18:C18"/>
    <mergeCell ref="B19:C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zoomScale="120" zoomScaleNormal="120" zoomScalePageLayoutView="80" workbookViewId="0">
      <selection activeCell="D157" sqref="D157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189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94" t="s">
        <v>26</v>
      </c>
      <c r="B12" s="111" t="s">
        <v>3</v>
      </c>
      <c r="C12" s="111"/>
      <c r="D12" s="94"/>
      <c r="E12" s="49"/>
    </row>
    <row r="13" spans="1:5" ht="12.75" customHeight="1" x14ac:dyDescent="0.2">
      <c r="A13" s="94" t="s">
        <v>4</v>
      </c>
      <c r="B13" s="111" t="s">
        <v>5</v>
      </c>
      <c r="C13" s="111"/>
      <c r="D13" s="94" t="s">
        <v>247</v>
      </c>
      <c r="E13" s="49"/>
    </row>
    <row r="14" spans="1:5" ht="12.75" customHeight="1" x14ac:dyDescent="0.2">
      <c r="A14" s="94" t="s">
        <v>6</v>
      </c>
      <c r="B14" s="111" t="s">
        <v>7</v>
      </c>
      <c r="C14" s="111"/>
      <c r="D14" s="94" t="s">
        <v>139</v>
      </c>
      <c r="E14" s="49"/>
    </row>
    <row r="15" spans="1:5" ht="12.75" customHeight="1" x14ac:dyDescent="0.2">
      <c r="A15" s="94" t="s">
        <v>8</v>
      </c>
      <c r="B15" s="111" t="s">
        <v>137</v>
      </c>
      <c r="C15" s="111"/>
      <c r="D15" s="94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5" x14ac:dyDescent="0.2">
      <c r="A17" s="120" t="s">
        <v>9</v>
      </c>
      <c r="B17" s="120"/>
      <c r="C17" s="120"/>
      <c r="D17" s="120"/>
      <c r="E17" s="49"/>
    </row>
    <row r="18" spans="1:5" x14ac:dyDescent="0.2">
      <c r="A18" s="96" t="s">
        <v>10</v>
      </c>
      <c r="B18" s="119" t="s">
        <v>11</v>
      </c>
      <c r="C18" s="119"/>
      <c r="D18" s="96" t="s">
        <v>12</v>
      </c>
      <c r="E18" s="49"/>
    </row>
    <row r="19" spans="1:5" x14ac:dyDescent="0.2">
      <c r="A19" s="94" t="str">
        <f>A4</f>
        <v>COZINHEIRO</v>
      </c>
      <c r="B19" s="111" t="s">
        <v>13</v>
      </c>
      <c r="C19" s="111"/>
      <c r="D19" s="94">
        <v>1</v>
      </c>
      <c r="E19" s="49" t="s">
        <v>14</v>
      </c>
    </row>
    <row r="20" spans="1:5" x14ac:dyDescent="0.2">
      <c r="A20" s="125"/>
      <c r="B20" s="125"/>
      <c r="C20" s="125"/>
      <c r="D20" s="125"/>
      <c r="E20" s="49"/>
    </row>
    <row r="21" spans="1:5" x14ac:dyDescent="0.2">
      <c r="A21" s="120" t="s">
        <v>15</v>
      </c>
      <c r="B21" s="120"/>
      <c r="C21" s="120"/>
      <c r="D21" s="120"/>
      <c r="E21" s="49"/>
    </row>
    <row r="22" spans="1:5" x14ac:dyDescent="0.2">
      <c r="A22" s="120" t="s">
        <v>16</v>
      </c>
      <c r="B22" s="120"/>
      <c r="C22" s="120"/>
      <c r="D22" s="120"/>
      <c r="E22" s="49"/>
    </row>
    <row r="23" spans="1:5" ht="15.75" customHeight="1" x14ac:dyDescent="0.2">
      <c r="A23" s="119" t="s">
        <v>17</v>
      </c>
      <c r="B23" s="119"/>
      <c r="C23" s="119"/>
      <c r="D23" s="119"/>
      <c r="E23" s="49"/>
    </row>
    <row r="24" spans="1:5" ht="23.65" customHeight="1" x14ac:dyDescent="0.2">
      <c r="A24" s="94">
        <v>1</v>
      </c>
      <c r="B24" s="121" t="s">
        <v>18</v>
      </c>
      <c r="C24" s="121"/>
      <c r="D24" s="94" t="str">
        <f>A19</f>
        <v>COZINHEIRO</v>
      </c>
      <c r="E24" s="49"/>
    </row>
    <row r="25" spans="1:5" ht="12.75" customHeight="1" x14ac:dyDescent="0.2">
      <c r="A25" s="94">
        <v>2</v>
      </c>
      <c r="B25" s="121" t="s">
        <v>19</v>
      </c>
      <c r="C25" s="121"/>
      <c r="D25" s="94" t="s">
        <v>227</v>
      </c>
      <c r="E25" s="49"/>
    </row>
    <row r="26" spans="1:5" ht="12.75" customHeight="1" x14ac:dyDescent="0.2">
      <c r="A26" s="94">
        <v>2</v>
      </c>
      <c r="B26" s="121" t="s">
        <v>20</v>
      </c>
      <c r="C26" s="121"/>
      <c r="D26" s="73">
        <v>1365.42</v>
      </c>
      <c r="E26" s="49"/>
    </row>
    <row r="27" spans="1:5" ht="23.65" customHeight="1" x14ac:dyDescent="0.2">
      <c r="A27" s="94">
        <v>3</v>
      </c>
      <c r="B27" s="121" t="s">
        <v>21</v>
      </c>
      <c r="C27" s="121"/>
      <c r="D27" s="94" t="str">
        <f>A19</f>
        <v>COZINHEIRO</v>
      </c>
      <c r="E27" s="49"/>
    </row>
    <row r="28" spans="1:5" ht="12.75" customHeight="1" x14ac:dyDescent="0.2">
      <c r="A28" s="94">
        <v>4</v>
      </c>
      <c r="B28" s="121" t="s">
        <v>22</v>
      </c>
      <c r="C28" s="121"/>
      <c r="D28" s="59">
        <v>43101</v>
      </c>
      <c r="E28" s="49"/>
    </row>
    <row r="29" spans="1:5" x14ac:dyDescent="0.2">
      <c r="A29" s="125"/>
      <c r="B29" s="125"/>
      <c r="C29" s="125"/>
      <c r="D29" s="125"/>
      <c r="E29" s="49"/>
    </row>
    <row r="30" spans="1:5" x14ac:dyDescent="0.2">
      <c r="A30" s="120" t="s">
        <v>23</v>
      </c>
      <c r="B30" s="120"/>
      <c r="C30" s="120"/>
      <c r="D30" s="120"/>
      <c r="E30" s="49"/>
    </row>
    <row r="31" spans="1:5" ht="12.75" customHeight="1" x14ac:dyDescent="0.2">
      <c r="A31" s="96">
        <v>1</v>
      </c>
      <c r="B31" s="119" t="s">
        <v>24</v>
      </c>
      <c r="C31" s="119"/>
      <c r="D31" s="96" t="s">
        <v>25</v>
      </c>
      <c r="E31" s="49"/>
    </row>
    <row r="32" spans="1:5" ht="12.75" customHeight="1" x14ac:dyDescent="0.2">
      <c r="A32" s="94" t="s">
        <v>26</v>
      </c>
      <c r="B32" s="121" t="s">
        <v>27</v>
      </c>
      <c r="C32" s="121"/>
      <c r="D32" s="74">
        <v>1365.42</v>
      </c>
      <c r="E32" s="49"/>
    </row>
    <row r="33" spans="1:6" ht="12.75" customHeight="1" x14ac:dyDescent="0.2">
      <c r="A33" s="94" t="s">
        <v>4</v>
      </c>
      <c r="B33" s="121" t="s">
        <v>163</v>
      </c>
      <c r="C33" s="121"/>
      <c r="D33" s="98">
        <v>0</v>
      </c>
      <c r="E33" s="49"/>
    </row>
    <row r="34" spans="1:6" ht="18" customHeight="1" x14ac:dyDescent="0.2">
      <c r="A34" s="94" t="s">
        <v>6</v>
      </c>
      <c r="B34" s="121" t="s">
        <v>242</v>
      </c>
      <c r="C34" s="121"/>
      <c r="D34" s="98">
        <f>20%*D32</f>
        <v>273.084</v>
      </c>
      <c r="E34" s="49"/>
      <c r="F34" s="2"/>
    </row>
    <row r="35" spans="1:6" ht="36.75" customHeight="1" x14ac:dyDescent="0.2">
      <c r="A35" s="94" t="s">
        <v>8</v>
      </c>
      <c r="B35" s="121" t="s">
        <v>162</v>
      </c>
      <c r="C35" s="121"/>
      <c r="D35" s="98">
        <v>0</v>
      </c>
      <c r="E35" s="49"/>
      <c r="F35" s="3"/>
    </row>
    <row r="36" spans="1:6" ht="24.75" customHeight="1" x14ac:dyDescent="0.2">
      <c r="A36" s="94" t="s">
        <v>28</v>
      </c>
      <c r="B36" s="126" t="s">
        <v>161</v>
      </c>
      <c r="C36" s="127"/>
      <c r="D36" s="98">
        <v>0</v>
      </c>
      <c r="E36" s="49"/>
      <c r="F36" s="3"/>
    </row>
    <row r="37" spans="1:6" ht="32.25" customHeight="1" x14ac:dyDescent="0.2">
      <c r="A37" s="94" t="s">
        <v>29</v>
      </c>
      <c r="B37" s="126" t="s">
        <v>157</v>
      </c>
      <c r="C37" s="127"/>
      <c r="D37" s="98">
        <v>0</v>
      </c>
      <c r="E37" s="49"/>
      <c r="F37" s="3"/>
    </row>
    <row r="38" spans="1:6" ht="26.25" customHeight="1" x14ac:dyDescent="0.2">
      <c r="A38" s="94" t="s">
        <v>30</v>
      </c>
      <c r="B38" s="126" t="s">
        <v>158</v>
      </c>
      <c r="C38" s="127"/>
      <c r="D38" s="98">
        <v>0</v>
      </c>
      <c r="E38" s="49"/>
      <c r="F38" s="3"/>
    </row>
    <row r="39" spans="1:6" x14ac:dyDescent="0.2">
      <c r="A39" s="94" t="s">
        <v>31</v>
      </c>
      <c r="B39" s="121" t="s">
        <v>159</v>
      </c>
      <c r="C39" s="121"/>
      <c r="D39" s="74">
        <v>26.67</v>
      </c>
      <c r="E39" s="49"/>
      <c r="F39" s="3"/>
    </row>
    <row r="40" spans="1:6" x14ac:dyDescent="0.2">
      <c r="A40" s="94" t="s">
        <v>32</v>
      </c>
      <c r="B40" s="121" t="s">
        <v>160</v>
      </c>
      <c r="C40" s="121"/>
      <c r="D40" s="98">
        <v>0</v>
      </c>
      <c r="E40" s="49"/>
      <c r="F40" s="3"/>
    </row>
    <row r="41" spans="1:6" ht="12.75" customHeight="1" x14ac:dyDescent="0.2">
      <c r="A41" s="60"/>
      <c r="B41" s="119" t="s">
        <v>140</v>
      </c>
      <c r="C41" s="119"/>
      <c r="D41" s="61">
        <f>SUM(D32:D40)</f>
        <v>1665.1740000000002</v>
      </c>
      <c r="E41" s="49"/>
      <c r="F41" s="3"/>
    </row>
    <row r="42" spans="1:6" x14ac:dyDescent="0.2">
      <c r="A42" s="128" t="s">
        <v>234</v>
      </c>
      <c r="B42" s="129"/>
      <c r="C42" s="129"/>
      <c r="D42" s="130"/>
      <c r="E42" s="49"/>
    </row>
    <row r="43" spans="1:6" ht="12.75" customHeight="1" x14ac:dyDescent="0.2">
      <c r="A43" s="122" t="s">
        <v>33</v>
      </c>
      <c r="B43" s="122"/>
      <c r="C43" s="122"/>
      <c r="D43" s="122"/>
      <c r="E43" s="49"/>
    </row>
    <row r="44" spans="1:6" x14ac:dyDescent="0.2">
      <c r="A44" s="122" t="s">
        <v>178</v>
      </c>
      <c r="B44" s="122"/>
      <c r="C44" s="122"/>
      <c r="D44" s="122"/>
      <c r="E44" s="49"/>
    </row>
    <row r="45" spans="1:6" x14ac:dyDescent="0.2">
      <c r="A45" s="96" t="s">
        <v>34</v>
      </c>
      <c r="B45" s="119" t="s">
        <v>35</v>
      </c>
      <c r="C45" s="119"/>
      <c r="D45" s="96" t="s">
        <v>25</v>
      </c>
      <c r="E45" s="49"/>
    </row>
    <row r="46" spans="1:6" ht="25.5" x14ac:dyDescent="0.2">
      <c r="A46" s="94" t="s">
        <v>26</v>
      </c>
      <c r="B46" s="17" t="s">
        <v>164</v>
      </c>
      <c r="C46" s="62" t="s">
        <v>36</v>
      </c>
      <c r="D46" s="98">
        <f>D41*0.0833</f>
        <v>138.70899420000001</v>
      </c>
      <c r="E46" s="49"/>
    </row>
    <row r="47" spans="1:6" ht="25.5" x14ac:dyDescent="0.2">
      <c r="A47" s="94" t="s">
        <v>4</v>
      </c>
      <c r="B47" s="17" t="s">
        <v>165</v>
      </c>
      <c r="C47" s="62" t="s">
        <v>36</v>
      </c>
      <c r="D47" s="98">
        <f>D41*0.0278</f>
        <v>46.291837200000003</v>
      </c>
      <c r="E47" s="49"/>
    </row>
    <row r="48" spans="1:6" x14ac:dyDescent="0.2">
      <c r="A48" s="118" t="s">
        <v>37</v>
      </c>
      <c r="B48" s="118"/>
      <c r="C48" s="118"/>
      <c r="D48" s="63">
        <f>SUM(D46:D47)</f>
        <v>185.00083140000001</v>
      </c>
      <c r="E48" s="49"/>
    </row>
    <row r="49" spans="1:5" ht="25.5" x14ac:dyDescent="0.2">
      <c r="A49" s="94" t="s">
        <v>6</v>
      </c>
      <c r="B49" s="17" t="s">
        <v>179</v>
      </c>
      <c r="C49" s="62" t="s">
        <v>36</v>
      </c>
      <c r="D49" s="98">
        <f>(D46+D47)*C62</f>
        <v>73.630330897200011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258.63116229720004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96" t="s">
        <v>39</v>
      </c>
      <c r="B53" s="64" t="s">
        <v>40</v>
      </c>
      <c r="C53" s="96" t="s">
        <v>41</v>
      </c>
      <c r="D53" s="96" t="s">
        <v>25</v>
      </c>
      <c r="E53" s="49"/>
    </row>
    <row r="54" spans="1:5" x14ac:dyDescent="0.2">
      <c r="A54" s="94" t="s">
        <v>26</v>
      </c>
      <c r="B54" s="17" t="s">
        <v>181</v>
      </c>
      <c r="C54" s="65">
        <v>0.2</v>
      </c>
      <c r="D54" s="98">
        <f t="shared" ref="D54:D61" si="0">C54*$D$41</f>
        <v>333.03480000000008</v>
      </c>
      <c r="E54" s="49" t="s">
        <v>42</v>
      </c>
    </row>
    <row r="55" spans="1:5" x14ac:dyDescent="0.2">
      <c r="A55" s="94" t="s">
        <v>4</v>
      </c>
      <c r="B55" s="17" t="s">
        <v>185</v>
      </c>
      <c r="C55" s="66">
        <v>2.5000000000000001E-2</v>
      </c>
      <c r="D55" s="98">
        <f t="shared" si="0"/>
        <v>41.629350000000009</v>
      </c>
      <c r="E55" s="49"/>
    </row>
    <row r="56" spans="1:5" x14ac:dyDescent="0.2">
      <c r="A56" s="94" t="s">
        <v>6</v>
      </c>
      <c r="B56" s="17" t="s">
        <v>188</v>
      </c>
      <c r="C56" s="65">
        <v>0.06</v>
      </c>
      <c r="D56" s="98">
        <f>C56*$D$41</f>
        <v>99.910440000000008</v>
      </c>
      <c r="E56" s="49" t="s">
        <v>42</v>
      </c>
    </row>
    <row r="57" spans="1:5" x14ac:dyDescent="0.2">
      <c r="A57" s="94" t="s">
        <v>8</v>
      </c>
      <c r="B57" s="17" t="s">
        <v>182</v>
      </c>
      <c r="C57" s="66">
        <v>1.4999999999999999E-2</v>
      </c>
      <c r="D57" s="98">
        <f t="shared" si="0"/>
        <v>24.977610000000002</v>
      </c>
      <c r="E57" s="49"/>
    </row>
    <row r="58" spans="1:5" x14ac:dyDescent="0.2">
      <c r="A58" s="94" t="s">
        <v>28</v>
      </c>
      <c r="B58" s="17" t="s">
        <v>183</v>
      </c>
      <c r="C58" s="66">
        <v>0.01</v>
      </c>
      <c r="D58" s="98">
        <f t="shared" si="0"/>
        <v>16.651740000000004</v>
      </c>
      <c r="E58" s="49"/>
    </row>
    <row r="59" spans="1:5" x14ac:dyDescent="0.2">
      <c r="A59" s="94" t="s">
        <v>29</v>
      </c>
      <c r="B59" s="17" t="s">
        <v>187</v>
      </c>
      <c r="C59" s="66">
        <v>6.0000000000000001E-3</v>
      </c>
      <c r="D59" s="98">
        <f t="shared" si="0"/>
        <v>9.9910440000000023</v>
      </c>
      <c r="E59" s="49"/>
    </row>
    <row r="60" spans="1:5" x14ac:dyDescent="0.2">
      <c r="A60" s="94" t="s">
        <v>30</v>
      </c>
      <c r="B60" s="17" t="s">
        <v>184</v>
      </c>
      <c r="C60" s="66">
        <v>2E-3</v>
      </c>
      <c r="D60" s="98">
        <f t="shared" si="0"/>
        <v>3.3303480000000003</v>
      </c>
      <c r="E60" s="49"/>
    </row>
    <row r="61" spans="1:5" x14ac:dyDescent="0.2">
      <c r="A61" s="94" t="s">
        <v>31</v>
      </c>
      <c r="B61" s="17" t="s">
        <v>186</v>
      </c>
      <c r="C61" s="65">
        <v>0.08</v>
      </c>
      <c r="D61" s="98">
        <f t="shared" si="0"/>
        <v>133.21392000000003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662.73925200000008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96" t="s">
        <v>34</v>
      </c>
      <c r="B65" s="119" t="s">
        <v>45</v>
      </c>
      <c r="C65" s="119"/>
      <c r="D65" s="96" t="s">
        <v>25</v>
      </c>
      <c r="E65" s="49"/>
    </row>
    <row r="66" spans="1:5" x14ac:dyDescent="0.2">
      <c r="A66" s="94" t="s">
        <v>26</v>
      </c>
      <c r="B66" s="121" t="s">
        <v>244</v>
      </c>
      <c r="C66" s="121"/>
      <c r="D66" s="79">
        <f>3*2*25.22-(D32*0.06)</f>
        <v>69.394799999999989</v>
      </c>
      <c r="E66" s="49"/>
    </row>
    <row r="67" spans="1:5" ht="16.5" customHeight="1" x14ac:dyDescent="0.2">
      <c r="A67" s="94" t="s">
        <v>4</v>
      </c>
      <c r="B67" s="121" t="s">
        <v>141</v>
      </c>
      <c r="C67" s="121"/>
      <c r="D67" s="74">
        <f>(14*21.01)-((14*21.01)*0.05)</f>
        <v>279.43300000000005</v>
      </c>
      <c r="E67" s="49"/>
    </row>
    <row r="68" spans="1:5" ht="24" customHeight="1" x14ac:dyDescent="0.2">
      <c r="A68" s="94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94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94" t="s">
        <v>28</v>
      </c>
      <c r="B70" s="121" t="s">
        <v>156</v>
      </c>
      <c r="C70" s="121"/>
      <c r="D70" s="74">
        <v>22.7</v>
      </c>
      <c r="E70" s="51"/>
    </row>
    <row r="71" spans="1:5" ht="16.5" customHeight="1" x14ac:dyDescent="0.2">
      <c r="A71" s="94" t="s">
        <v>29</v>
      </c>
      <c r="B71" s="121" t="s">
        <v>143</v>
      </c>
      <c r="C71" s="121"/>
      <c r="D71" s="74">
        <v>110</v>
      </c>
      <c r="E71" s="49"/>
    </row>
    <row r="72" spans="1:5" ht="16.5" customHeight="1" x14ac:dyDescent="0.2">
      <c r="A72" s="94" t="s">
        <v>30</v>
      </c>
      <c r="B72" s="121" t="s">
        <v>144</v>
      </c>
      <c r="C72" s="121"/>
      <c r="D72" s="98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481.52780000000001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96">
        <v>2</v>
      </c>
      <c r="B76" s="119" t="s">
        <v>48</v>
      </c>
      <c r="C76" s="119"/>
      <c r="D76" s="96" t="s">
        <v>25</v>
      </c>
      <c r="E76" s="49"/>
    </row>
    <row r="77" spans="1:5" x14ac:dyDescent="0.2">
      <c r="A77" s="94" t="s">
        <v>34</v>
      </c>
      <c r="B77" s="121" t="s">
        <v>35</v>
      </c>
      <c r="C77" s="121"/>
      <c r="D77" s="98">
        <f>D50</f>
        <v>258.63116229720004</v>
      </c>
      <c r="E77" s="49"/>
    </row>
    <row r="78" spans="1:5" ht="16.5" customHeight="1" x14ac:dyDescent="0.2">
      <c r="A78" s="94" t="s">
        <v>39</v>
      </c>
      <c r="B78" s="121" t="s">
        <v>40</v>
      </c>
      <c r="C78" s="121"/>
      <c r="D78" s="98">
        <f>D62</f>
        <v>662.73925200000008</v>
      </c>
      <c r="E78" s="49"/>
    </row>
    <row r="79" spans="1:5" ht="16.5" customHeight="1" x14ac:dyDescent="0.2">
      <c r="A79" s="94" t="s">
        <v>49</v>
      </c>
      <c r="B79" s="121" t="s">
        <v>45</v>
      </c>
      <c r="C79" s="121"/>
      <c r="D79" s="98">
        <f>D73</f>
        <v>481.52780000000001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1402.8982142972002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96">
        <v>3</v>
      </c>
      <c r="B83" s="119" t="s">
        <v>52</v>
      </c>
      <c r="C83" s="119"/>
      <c r="D83" s="96" t="s">
        <v>25</v>
      </c>
      <c r="E83" s="49"/>
    </row>
    <row r="84" spans="1:5" x14ac:dyDescent="0.2">
      <c r="A84" s="94" t="s">
        <v>26</v>
      </c>
      <c r="B84" s="121" t="s">
        <v>167</v>
      </c>
      <c r="C84" s="121"/>
      <c r="D84" s="98">
        <f>((D41/12)*0.05)</f>
        <v>6.9382250000000019</v>
      </c>
      <c r="E84" s="49"/>
    </row>
    <row r="85" spans="1:5" ht="26.25" customHeight="1" x14ac:dyDescent="0.2">
      <c r="A85" s="94" t="s">
        <v>4</v>
      </c>
      <c r="B85" s="121" t="s">
        <v>168</v>
      </c>
      <c r="C85" s="121"/>
      <c r="D85" s="98">
        <f>(D84*C61)</f>
        <v>0.55505800000000016</v>
      </c>
      <c r="E85" s="49"/>
    </row>
    <row r="86" spans="1:5" ht="25.5" x14ac:dyDescent="0.2">
      <c r="A86" s="94" t="s">
        <v>6</v>
      </c>
      <c r="B86" s="95" t="s">
        <v>169</v>
      </c>
      <c r="C86" s="62" t="s">
        <v>36</v>
      </c>
      <c r="D86" s="98">
        <f>D41*(0.08*0.5*0.05)</f>
        <v>3.3303480000000003</v>
      </c>
      <c r="E86" s="49"/>
    </row>
    <row r="87" spans="1:5" ht="26.25" customHeight="1" x14ac:dyDescent="0.2">
      <c r="A87" s="94" t="s">
        <v>8</v>
      </c>
      <c r="B87" s="121" t="s">
        <v>170</v>
      </c>
      <c r="C87" s="121"/>
      <c r="D87" s="98">
        <f>D41*0.0194</f>
        <v>32.304375600000007</v>
      </c>
      <c r="E87" s="49"/>
    </row>
    <row r="88" spans="1:5" ht="30.75" customHeight="1" x14ac:dyDescent="0.2">
      <c r="A88" s="94" t="s">
        <v>28</v>
      </c>
      <c r="B88" s="121" t="s">
        <v>171</v>
      </c>
      <c r="C88" s="121"/>
      <c r="D88" s="98">
        <f>D87*C62</f>
        <v>12.857141488800005</v>
      </c>
      <c r="E88" s="49"/>
    </row>
    <row r="89" spans="1:5" ht="30.75" customHeight="1" x14ac:dyDescent="0.2">
      <c r="A89" s="94" t="s">
        <v>29</v>
      </c>
      <c r="B89" s="95" t="s">
        <v>172</v>
      </c>
      <c r="C89" s="62" t="s">
        <v>36</v>
      </c>
      <c r="D89" s="98">
        <f>D41*(0.08*0.5)</f>
        <v>66.606960000000015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119.26176008880003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1988.9348314000001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96" t="s">
        <v>56</v>
      </c>
      <c r="B96" s="119" t="s">
        <v>57</v>
      </c>
      <c r="C96" s="119"/>
      <c r="D96" s="96" t="s">
        <v>25</v>
      </c>
      <c r="E96" s="49"/>
    </row>
    <row r="97" spans="1:5" x14ac:dyDescent="0.2">
      <c r="A97" s="94" t="s">
        <v>26</v>
      </c>
      <c r="B97" s="121" t="s">
        <v>241</v>
      </c>
      <c r="C97" s="121"/>
      <c r="D97" s="98">
        <f>D94*0.0833</f>
        <v>165.67827145562001</v>
      </c>
      <c r="E97" s="49"/>
    </row>
    <row r="98" spans="1:5" ht="16.5" customHeight="1" x14ac:dyDescent="0.2">
      <c r="A98" s="94" t="s">
        <v>4</v>
      </c>
      <c r="B98" s="121" t="s">
        <v>229</v>
      </c>
      <c r="C98" s="121"/>
      <c r="D98" s="98">
        <f>($D$94/30/12)*1</f>
        <v>5.5248189761111108</v>
      </c>
      <c r="E98" s="49"/>
    </row>
    <row r="99" spans="1:5" ht="16.5" customHeight="1" x14ac:dyDescent="0.2">
      <c r="A99" s="94" t="s">
        <v>6</v>
      </c>
      <c r="B99" s="121" t="s">
        <v>230</v>
      </c>
      <c r="C99" s="121"/>
      <c r="D99" s="98">
        <f>(($D$94/30/12)*5)*0.015</f>
        <v>0.4143614232083333</v>
      </c>
      <c r="E99" s="49"/>
    </row>
    <row r="100" spans="1:5" ht="16.5" customHeight="1" x14ac:dyDescent="0.2">
      <c r="A100" s="94" t="s">
        <v>8</v>
      </c>
      <c r="B100" s="121" t="s">
        <v>231</v>
      </c>
      <c r="C100" s="121"/>
      <c r="D100" s="98">
        <f>(($D$94/30/12)*30)*0.08</f>
        <v>13.259565542666667</v>
      </c>
      <c r="E100" s="49"/>
    </row>
    <row r="101" spans="1:5" ht="16.5" customHeight="1" x14ac:dyDescent="0.2">
      <c r="A101" s="94" t="s">
        <v>28</v>
      </c>
      <c r="B101" s="121" t="s">
        <v>232</v>
      </c>
      <c r="C101" s="121"/>
      <c r="D101" s="98">
        <f>(($D$94/30/12)*5)*0.4</f>
        <v>11.049637952222222</v>
      </c>
      <c r="E101" s="49"/>
    </row>
    <row r="102" spans="1:5" ht="24.75" customHeight="1" x14ac:dyDescent="0.2">
      <c r="A102" s="94" t="s">
        <v>29</v>
      </c>
      <c r="B102" s="121" t="s">
        <v>173</v>
      </c>
      <c r="C102" s="121"/>
      <c r="D102" s="74">
        <f>(D97+D98+D99+D100+D101)*C62</f>
        <v>77.978808829231696</v>
      </c>
      <c r="E102" s="49"/>
    </row>
    <row r="103" spans="1:5" ht="41.25" customHeight="1" x14ac:dyDescent="0.2">
      <c r="A103" s="94" t="s">
        <v>30</v>
      </c>
      <c r="B103" s="95" t="s">
        <v>174</v>
      </c>
      <c r="C103" s="62" t="s">
        <v>36</v>
      </c>
      <c r="D103" s="98">
        <f>(((D41+(D41/3))*(4/12))/12)*0.02</f>
        <v>1.2334622222222225</v>
      </c>
      <c r="E103" s="49"/>
    </row>
    <row r="104" spans="1:5" ht="46.5" customHeight="1" x14ac:dyDescent="0.2">
      <c r="A104" s="94" t="s">
        <v>31</v>
      </c>
      <c r="B104" s="95" t="s">
        <v>175</v>
      </c>
      <c r="C104" s="62" t="s">
        <v>36</v>
      </c>
      <c r="D104" s="98">
        <f>D103*C62</f>
        <v>0.49091796444444463</v>
      </c>
      <c r="E104" s="49"/>
    </row>
    <row r="105" spans="1:5" ht="39" customHeight="1" x14ac:dyDescent="0.2">
      <c r="A105" s="94" t="s">
        <v>32</v>
      </c>
      <c r="B105" s="95" t="s">
        <v>176</v>
      </c>
      <c r="C105" s="62" t="s">
        <v>36</v>
      </c>
      <c r="D105" s="98">
        <f>(((D41+(D41/12))*(4/12))*0.02)*C62</f>
        <v>4.7864501533333348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280.41629451906005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96" t="s">
        <v>60</v>
      </c>
      <c r="B109" s="119" t="s">
        <v>61</v>
      </c>
      <c r="C109" s="119"/>
      <c r="D109" s="96" t="s">
        <v>25</v>
      </c>
      <c r="E109" s="49"/>
    </row>
    <row r="110" spans="1:5" x14ac:dyDescent="0.2">
      <c r="A110" s="94" t="s">
        <v>26</v>
      </c>
      <c r="B110" s="121" t="s">
        <v>62</v>
      </c>
      <c r="C110" s="121"/>
      <c r="D110" s="98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96">
        <v>4</v>
      </c>
      <c r="B114" s="119" t="s">
        <v>48</v>
      </c>
      <c r="C114" s="119"/>
      <c r="D114" s="96" t="s">
        <v>25</v>
      </c>
      <c r="E114" s="49"/>
    </row>
    <row r="115" spans="1:5" x14ac:dyDescent="0.2">
      <c r="A115" s="94" t="s">
        <v>56</v>
      </c>
      <c r="B115" s="121" t="s">
        <v>65</v>
      </c>
      <c r="C115" s="121"/>
      <c r="D115" s="98">
        <f>D106</f>
        <v>280.41629451906005</v>
      </c>
      <c r="E115" s="49"/>
    </row>
    <row r="116" spans="1:5" ht="16.5" customHeight="1" x14ac:dyDescent="0.2">
      <c r="A116" s="94" t="s">
        <v>60</v>
      </c>
      <c r="B116" s="121" t="s">
        <v>61</v>
      </c>
      <c r="C116" s="121"/>
      <c r="D116" s="98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280.41629451906005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96">
        <v>5</v>
      </c>
      <c r="B120" s="119" t="s">
        <v>67</v>
      </c>
      <c r="C120" s="119"/>
      <c r="D120" s="96" t="s">
        <v>25</v>
      </c>
      <c r="E120" s="49"/>
    </row>
    <row r="121" spans="1:5" x14ac:dyDescent="0.2">
      <c r="A121" s="94" t="s">
        <v>26</v>
      </c>
      <c r="B121" s="121" t="s">
        <v>68</v>
      </c>
      <c r="C121" s="121"/>
      <c r="D121" s="74">
        <f>UNIFORMES!K29</f>
        <v>264.67</v>
      </c>
      <c r="E121" s="49"/>
    </row>
    <row r="122" spans="1:5" ht="16.5" customHeight="1" x14ac:dyDescent="0.2">
      <c r="A122" s="94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94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94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94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264.67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96">
        <v>6</v>
      </c>
      <c r="B129" s="64" t="s">
        <v>75</v>
      </c>
      <c r="C129" s="96" t="s">
        <v>76</v>
      </c>
      <c r="D129" s="62" t="s">
        <v>25</v>
      </c>
      <c r="E129" s="49"/>
    </row>
    <row r="130" spans="1:5" x14ac:dyDescent="0.2">
      <c r="A130" s="94" t="s">
        <v>26</v>
      </c>
      <c r="B130" s="17" t="s">
        <v>77</v>
      </c>
      <c r="C130" s="80">
        <f>BDI!G5</f>
        <v>4.2925000000000005E-2</v>
      </c>
      <c r="D130" s="98">
        <f>D151*C130</f>
        <v>160.21414004274976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94" t="s">
        <v>4</v>
      </c>
      <c r="B132" s="17" t="s">
        <v>78</v>
      </c>
      <c r="C132" s="80">
        <f>BDI!G6</f>
        <v>3.6299999999999999E-2</v>
      </c>
      <c r="D132" s="98">
        <f>(D151+D130)*C132</f>
        <v>141.30262904480551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94" t="s">
        <v>6</v>
      </c>
      <c r="B134" s="17" t="s">
        <v>79</v>
      </c>
      <c r="C134" s="97"/>
      <c r="D134" s="94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97"/>
      <c r="D136" s="94"/>
      <c r="E136" s="49"/>
    </row>
    <row r="137" spans="1:5" x14ac:dyDescent="0.2">
      <c r="A137" s="142"/>
      <c r="B137" s="17" t="s">
        <v>81</v>
      </c>
      <c r="C137" s="97">
        <v>1.6500000000000001E-2</v>
      </c>
      <c r="D137" s="98">
        <f>($D$130+$D$132+$D$151)/(1-($C$137+$C$138+$C$140))*C137</f>
        <v>76.726179973346589</v>
      </c>
      <c r="E137" s="49"/>
    </row>
    <row r="138" spans="1:5" ht="12.75" customHeight="1" x14ac:dyDescent="0.2">
      <c r="A138" s="142"/>
      <c r="B138" s="17" t="s">
        <v>82</v>
      </c>
      <c r="C138" s="97">
        <v>7.5999999999999998E-2</v>
      </c>
      <c r="D138" s="98">
        <f>($D$130+$D$132+$D$151)/(1-($C$137+$C$138+$C$140))*C138</f>
        <v>353.40543502874795</v>
      </c>
      <c r="E138" s="49"/>
    </row>
    <row r="139" spans="1:5" x14ac:dyDescent="0.2">
      <c r="A139" s="142"/>
      <c r="B139" s="17" t="s">
        <v>83</v>
      </c>
      <c r="C139" s="97"/>
      <c r="D139" s="94"/>
      <c r="E139" s="49"/>
    </row>
    <row r="140" spans="1:5" x14ac:dyDescent="0.2">
      <c r="A140" s="142"/>
      <c r="B140" s="17" t="s">
        <v>84</v>
      </c>
      <c r="C140" s="134">
        <v>0.04</v>
      </c>
      <c r="D140" s="135">
        <f>($D$130+$D$132+$D$151)/(1-($C$137+$C$138+$C$140))*C140</f>
        <v>186.0028605414463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917.65124463109623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94" t="s">
        <v>26</v>
      </c>
      <c r="B146" s="121" t="s">
        <v>90</v>
      </c>
      <c r="C146" s="121"/>
      <c r="D146" s="98">
        <f>D41</f>
        <v>1665.1740000000002</v>
      </c>
      <c r="E146" s="49"/>
    </row>
    <row r="147" spans="1:5" x14ac:dyDescent="0.2">
      <c r="A147" s="94" t="s">
        <v>4</v>
      </c>
      <c r="B147" s="121" t="s">
        <v>91</v>
      </c>
      <c r="C147" s="121"/>
      <c r="D147" s="98">
        <f>D80</f>
        <v>1402.8982142972002</v>
      </c>
      <c r="E147" s="49"/>
    </row>
    <row r="148" spans="1:5" ht="26.25" customHeight="1" x14ac:dyDescent="0.2">
      <c r="A148" s="94" t="s">
        <v>6</v>
      </c>
      <c r="B148" s="121" t="s">
        <v>92</v>
      </c>
      <c r="C148" s="121"/>
      <c r="D148" s="98">
        <f>D90</f>
        <v>119.26176008880003</v>
      </c>
      <c r="E148" s="49"/>
    </row>
    <row r="149" spans="1:5" ht="16.5" customHeight="1" x14ac:dyDescent="0.2">
      <c r="A149" s="94" t="s">
        <v>8</v>
      </c>
      <c r="B149" s="121" t="s">
        <v>93</v>
      </c>
      <c r="C149" s="121"/>
      <c r="D149" s="98">
        <f>D117</f>
        <v>280.41629451906005</v>
      </c>
      <c r="E149" s="49"/>
    </row>
    <row r="150" spans="1:5" ht="16.5" customHeight="1" x14ac:dyDescent="0.2">
      <c r="A150" s="94" t="s">
        <v>28</v>
      </c>
      <c r="B150" s="121" t="s">
        <v>94</v>
      </c>
      <c r="C150" s="121"/>
      <c r="D150" s="98">
        <f>D126</f>
        <v>264.67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3732.4202689050608</v>
      </c>
      <c r="E151" s="49"/>
    </row>
    <row r="152" spans="1:5" ht="16.5" customHeight="1" x14ac:dyDescent="0.2">
      <c r="A152" s="94" t="s">
        <v>29</v>
      </c>
      <c r="B152" s="121" t="s">
        <v>96</v>
      </c>
      <c r="C152" s="121"/>
      <c r="D152" s="98">
        <f>D142</f>
        <v>917.65124463109623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4650.071513536157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B148:C148"/>
    <mergeCell ref="B149:C149"/>
    <mergeCell ref="B150:C150"/>
    <mergeCell ref="A151:C151"/>
    <mergeCell ref="B152:C152"/>
    <mergeCell ref="A153:C153"/>
    <mergeCell ref="A142:C142"/>
    <mergeCell ref="A143:D143"/>
    <mergeCell ref="A144:D144"/>
    <mergeCell ref="B145:C145"/>
    <mergeCell ref="B146:C146"/>
    <mergeCell ref="B147:C147"/>
    <mergeCell ref="A128:D128"/>
    <mergeCell ref="A131:D131"/>
    <mergeCell ref="A133:D133"/>
    <mergeCell ref="A135:D135"/>
    <mergeCell ref="A136:A141"/>
    <mergeCell ref="C140:C141"/>
    <mergeCell ref="D140:D141"/>
    <mergeCell ref="B122:C122"/>
    <mergeCell ref="B123:C123"/>
    <mergeCell ref="B124:C124"/>
    <mergeCell ref="B125:C125"/>
    <mergeCell ref="A126:C126"/>
    <mergeCell ref="A127:D127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B18:C18"/>
    <mergeCell ref="B19:C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zoomScale="120" zoomScaleNormal="120" zoomScalePageLayoutView="80" workbookViewId="0">
      <selection activeCell="G20" sqref="G20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190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94" t="s">
        <v>26</v>
      </c>
      <c r="B12" s="111" t="s">
        <v>3</v>
      </c>
      <c r="C12" s="111"/>
      <c r="D12" s="94"/>
      <c r="E12" s="49"/>
    </row>
    <row r="13" spans="1:5" ht="12.75" customHeight="1" x14ac:dyDescent="0.2">
      <c r="A13" s="94" t="s">
        <v>4</v>
      </c>
      <c r="B13" s="111" t="s">
        <v>5</v>
      </c>
      <c r="C13" s="111"/>
      <c r="D13" s="94" t="s">
        <v>247</v>
      </c>
      <c r="E13" s="49"/>
    </row>
    <row r="14" spans="1:5" ht="12.75" customHeight="1" x14ac:dyDescent="0.2">
      <c r="A14" s="94" t="s">
        <v>6</v>
      </c>
      <c r="B14" s="111" t="s">
        <v>7</v>
      </c>
      <c r="C14" s="111"/>
      <c r="D14" s="94" t="s">
        <v>139</v>
      </c>
      <c r="E14" s="49"/>
    </row>
    <row r="15" spans="1:5" ht="12.75" customHeight="1" x14ac:dyDescent="0.2">
      <c r="A15" s="94" t="s">
        <v>8</v>
      </c>
      <c r="B15" s="111" t="s">
        <v>137</v>
      </c>
      <c r="C15" s="111"/>
      <c r="D15" s="94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5" x14ac:dyDescent="0.2">
      <c r="A17" s="120" t="s">
        <v>9</v>
      </c>
      <c r="B17" s="120"/>
      <c r="C17" s="120"/>
      <c r="D17" s="120"/>
      <c r="E17" s="49"/>
    </row>
    <row r="18" spans="1:5" x14ac:dyDescent="0.2">
      <c r="A18" s="96" t="s">
        <v>10</v>
      </c>
      <c r="B18" s="119" t="s">
        <v>11</v>
      </c>
      <c r="C18" s="119"/>
      <c r="D18" s="96" t="s">
        <v>12</v>
      </c>
      <c r="E18" s="49"/>
    </row>
    <row r="19" spans="1:5" x14ac:dyDescent="0.2">
      <c r="A19" s="94" t="str">
        <f>A4</f>
        <v>AJUDANTE DE COZINHA</v>
      </c>
      <c r="B19" s="111" t="s">
        <v>13</v>
      </c>
      <c r="C19" s="111"/>
      <c r="D19" s="94">
        <v>1</v>
      </c>
      <c r="E19" s="49" t="s">
        <v>14</v>
      </c>
    </row>
    <row r="20" spans="1:5" x14ac:dyDescent="0.2">
      <c r="A20" s="125"/>
      <c r="B20" s="125"/>
      <c r="C20" s="125"/>
      <c r="D20" s="125"/>
      <c r="E20" s="49"/>
    </row>
    <row r="21" spans="1:5" x14ac:dyDescent="0.2">
      <c r="A21" s="120" t="s">
        <v>15</v>
      </c>
      <c r="B21" s="120"/>
      <c r="C21" s="120"/>
      <c r="D21" s="120"/>
      <c r="E21" s="49"/>
    </row>
    <row r="22" spans="1:5" x14ac:dyDescent="0.2">
      <c r="A22" s="120" t="s">
        <v>16</v>
      </c>
      <c r="B22" s="120"/>
      <c r="C22" s="120"/>
      <c r="D22" s="120"/>
      <c r="E22" s="49"/>
    </row>
    <row r="23" spans="1:5" ht="15.75" customHeight="1" x14ac:dyDescent="0.2">
      <c r="A23" s="119" t="s">
        <v>17</v>
      </c>
      <c r="B23" s="119"/>
      <c r="C23" s="119"/>
      <c r="D23" s="119"/>
      <c r="E23" s="49"/>
    </row>
    <row r="24" spans="1:5" ht="23.65" customHeight="1" x14ac:dyDescent="0.2">
      <c r="A24" s="94">
        <v>1</v>
      </c>
      <c r="B24" s="121" t="s">
        <v>18</v>
      </c>
      <c r="C24" s="121"/>
      <c r="D24" s="94" t="str">
        <f>A19</f>
        <v>AJUDANTE DE COZINHA</v>
      </c>
      <c r="E24" s="49"/>
    </row>
    <row r="25" spans="1:5" ht="12.75" customHeight="1" x14ac:dyDescent="0.2">
      <c r="A25" s="94">
        <v>2</v>
      </c>
      <c r="B25" s="121" t="s">
        <v>19</v>
      </c>
      <c r="C25" s="121"/>
      <c r="D25" s="94" t="s">
        <v>243</v>
      </c>
      <c r="E25" s="49"/>
    </row>
    <row r="26" spans="1:5" ht="12.75" customHeight="1" x14ac:dyDescent="0.2">
      <c r="A26" s="94">
        <v>2</v>
      </c>
      <c r="B26" s="121" t="s">
        <v>20</v>
      </c>
      <c r="C26" s="121"/>
      <c r="D26" s="73">
        <v>1238.19</v>
      </c>
      <c r="E26" s="49"/>
    </row>
    <row r="27" spans="1:5" ht="23.65" customHeight="1" x14ac:dyDescent="0.2">
      <c r="A27" s="94">
        <v>3</v>
      </c>
      <c r="B27" s="121" t="s">
        <v>21</v>
      </c>
      <c r="C27" s="121"/>
      <c r="D27" s="94" t="str">
        <f>A19</f>
        <v>AJUDANTE DE COZINHA</v>
      </c>
      <c r="E27" s="49"/>
    </row>
    <row r="28" spans="1:5" ht="12.75" customHeight="1" x14ac:dyDescent="0.2">
      <c r="A28" s="94">
        <v>4</v>
      </c>
      <c r="B28" s="121" t="s">
        <v>22</v>
      </c>
      <c r="C28" s="121"/>
      <c r="D28" s="59">
        <v>43101</v>
      </c>
      <c r="E28" s="49"/>
    </row>
    <row r="29" spans="1:5" x14ac:dyDescent="0.2">
      <c r="A29" s="125"/>
      <c r="B29" s="125"/>
      <c r="C29" s="125"/>
      <c r="D29" s="125"/>
      <c r="E29" s="49"/>
    </row>
    <row r="30" spans="1:5" x14ac:dyDescent="0.2">
      <c r="A30" s="120" t="s">
        <v>23</v>
      </c>
      <c r="B30" s="120"/>
      <c r="C30" s="120"/>
      <c r="D30" s="120"/>
      <c r="E30" s="49"/>
    </row>
    <row r="31" spans="1:5" ht="12.75" customHeight="1" x14ac:dyDescent="0.2">
      <c r="A31" s="96">
        <v>1</v>
      </c>
      <c r="B31" s="119" t="s">
        <v>24</v>
      </c>
      <c r="C31" s="119"/>
      <c r="D31" s="96" t="s">
        <v>25</v>
      </c>
      <c r="E31" s="49"/>
    </row>
    <row r="32" spans="1:5" ht="12.75" customHeight="1" x14ac:dyDescent="0.2">
      <c r="A32" s="94" t="s">
        <v>26</v>
      </c>
      <c r="B32" s="121" t="s">
        <v>27</v>
      </c>
      <c r="C32" s="121"/>
      <c r="D32" s="74">
        <v>1238.19</v>
      </c>
      <c r="E32" s="49"/>
    </row>
    <row r="33" spans="1:6" ht="12.75" customHeight="1" x14ac:dyDescent="0.2">
      <c r="A33" s="94" t="s">
        <v>4</v>
      </c>
      <c r="B33" s="121" t="s">
        <v>163</v>
      </c>
      <c r="C33" s="121"/>
      <c r="D33" s="98">
        <v>0</v>
      </c>
      <c r="E33" s="49"/>
    </row>
    <row r="34" spans="1:6" ht="18" customHeight="1" x14ac:dyDescent="0.2">
      <c r="A34" s="94" t="s">
        <v>6</v>
      </c>
      <c r="B34" s="121" t="s">
        <v>242</v>
      </c>
      <c r="C34" s="121"/>
      <c r="D34" s="98">
        <f>20%*D32</f>
        <v>247.63800000000003</v>
      </c>
      <c r="E34" s="49"/>
      <c r="F34" s="2"/>
    </row>
    <row r="35" spans="1:6" ht="36.75" customHeight="1" x14ac:dyDescent="0.2">
      <c r="A35" s="94" t="s">
        <v>8</v>
      </c>
      <c r="B35" s="121" t="s">
        <v>162</v>
      </c>
      <c r="C35" s="121"/>
      <c r="D35" s="98">
        <v>0</v>
      </c>
      <c r="E35" s="49"/>
      <c r="F35" s="3"/>
    </row>
    <row r="36" spans="1:6" ht="24.75" customHeight="1" x14ac:dyDescent="0.2">
      <c r="A36" s="94" t="s">
        <v>28</v>
      </c>
      <c r="B36" s="126" t="s">
        <v>161</v>
      </c>
      <c r="C36" s="127"/>
      <c r="D36" s="98">
        <v>0</v>
      </c>
      <c r="E36" s="49"/>
      <c r="F36" s="3"/>
    </row>
    <row r="37" spans="1:6" ht="32.25" customHeight="1" x14ac:dyDescent="0.2">
      <c r="A37" s="94" t="s">
        <v>29</v>
      </c>
      <c r="B37" s="126" t="s">
        <v>157</v>
      </c>
      <c r="C37" s="127"/>
      <c r="D37" s="98">
        <v>0</v>
      </c>
      <c r="E37" s="49"/>
      <c r="F37" s="3"/>
    </row>
    <row r="38" spans="1:6" ht="26.25" customHeight="1" x14ac:dyDescent="0.2">
      <c r="A38" s="94" t="s">
        <v>30</v>
      </c>
      <c r="B38" s="126" t="s">
        <v>158</v>
      </c>
      <c r="C38" s="127"/>
      <c r="D38" s="98">
        <v>0</v>
      </c>
      <c r="E38" s="49"/>
      <c r="F38" s="3"/>
    </row>
    <row r="39" spans="1:6" x14ac:dyDescent="0.2">
      <c r="A39" s="94" t="s">
        <v>31</v>
      </c>
      <c r="B39" s="121" t="s">
        <v>159</v>
      </c>
      <c r="C39" s="121"/>
      <c r="D39" s="74">
        <v>24.22</v>
      </c>
      <c r="E39" s="49"/>
      <c r="F39" s="3"/>
    </row>
    <row r="40" spans="1:6" x14ac:dyDescent="0.2">
      <c r="A40" s="94" t="s">
        <v>32</v>
      </c>
      <c r="B40" s="121" t="s">
        <v>160</v>
      </c>
      <c r="C40" s="121"/>
      <c r="D40" s="98">
        <v>0</v>
      </c>
      <c r="E40" s="49"/>
      <c r="F40" s="3"/>
    </row>
    <row r="41" spans="1:6" ht="12.75" customHeight="1" x14ac:dyDescent="0.2">
      <c r="A41" s="60"/>
      <c r="B41" s="119" t="s">
        <v>140</v>
      </c>
      <c r="C41" s="119"/>
      <c r="D41" s="61">
        <f>SUM(D32:D40)</f>
        <v>1510.048</v>
      </c>
      <c r="E41" s="49"/>
      <c r="F41" s="3"/>
    </row>
    <row r="42" spans="1:6" x14ac:dyDescent="0.2">
      <c r="A42" s="128" t="s">
        <v>234</v>
      </c>
      <c r="B42" s="129"/>
      <c r="C42" s="129"/>
      <c r="D42" s="130"/>
      <c r="E42" s="49"/>
    </row>
    <row r="43" spans="1:6" ht="12.75" customHeight="1" x14ac:dyDescent="0.2">
      <c r="A43" s="122" t="s">
        <v>33</v>
      </c>
      <c r="B43" s="122"/>
      <c r="C43" s="122"/>
      <c r="D43" s="122"/>
      <c r="E43" s="49"/>
    </row>
    <row r="44" spans="1:6" x14ac:dyDescent="0.2">
      <c r="A44" s="122" t="s">
        <v>178</v>
      </c>
      <c r="B44" s="122"/>
      <c r="C44" s="122"/>
      <c r="D44" s="122"/>
      <c r="E44" s="49"/>
    </row>
    <row r="45" spans="1:6" x14ac:dyDescent="0.2">
      <c r="A45" s="96" t="s">
        <v>34</v>
      </c>
      <c r="B45" s="119" t="s">
        <v>35</v>
      </c>
      <c r="C45" s="119"/>
      <c r="D45" s="96" t="s">
        <v>25</v>
      </c>
      <c r="E45" s="49"/>
    </row>
    <row r="46" spans="1:6" ht="25.5" x14ac:dyDescent="0.2">
      <c r="A46" s="94" t="s">
        <v>26</v>
      </c>
      <c r="B46" s="17" t="s">
        <v>164</v>
      </c>
      <c r="C46" s="62" t="s">
        <v>36</v>
      </c>
      <c r="D46" s="98">
        <f>D41*0.0833</f>
        <v>125.7869984</v>
      </c>
      <c r="E46" s="49"/>
    </row>
    <row r="47" spans="1:6" ht="25.5" x14ac:dyDescent="0.2">
      <c r="A47" s="94" t="s">
        <v>4</v>
      </c>
      <c r="B47" s="17" t="s">
        <v>165</v>
      </c>
      <c r="C47" s="62" t="s">
        <v>36</v>
      </c>
      <c r="D47" s="98">
        <f>D41*0.0278</f>
        <v>41.979334399999999</v>
      </c>
      <c r="E47" s="49"/>
    </row>
    <row r="48" spans="1:6" x14ac:dyDescent="0.2">
      <c r="A48" s="118" t="s">
        <v>37</v>
      </c>
      <c r="B48" s="118"/>
      <c r="C48" s="118"/>
      <c r="D48" s="63">
        <f>SUM(D46:D47)</f>
        <v>167.76633279999999</v>
      </c>
      <c r="E48" s="49"/>
    </row>
    <row r="49" spans="1:5" ht="25.5" x14ac:dyDescent="0.2">
      <c r="A49" s="94" t="s">
        <v>6</v>
      </c>
      <c r="B49" s="17" t="s">
        <v>179</v>
      </c>
      <c r="C49" s="62" t="s">
        <v>36</v>
      </c>
      <c r="D49" s="98">
        <f>(D46+D47)*C62</f>
        <v>66.77100045440001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234.53733325439998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96" t="s">
        <v>39</v>
      </c>
      <c r="B53" s="64" t="s">
        <v>40</v>
      </c>
      <c r="C53" s="96" t="s">
        <v>41</v>
      </c>
      <c r="D53" s="96" t="s">
        <v>25</v>
      </c>
      <c r="E53" s="49"/>
    </row>
    <row r="54" spans="1:5" x14ac:dyDescent="0.2">
      <c r="A54" s="94" t="s">
        <v>26</v>
      </c>
      <c r="B54" s="17" t="s">
        <v>181</v>
      </c>
      <c r="C54" s="65">
        <v>0.2</v>
      </c>
      <c r="D54" s="98">
        <f t="shared" ref="D54:D61" si="0">C54*$D$41</f>
        <v>302.00960000000003</v>
      </c>
      <c r="E54" s="49" t="s">
        <v>42</v>
      </c>
    </row>
    <row r="55" spans="1:5" x14ac:dyDescent="0.2">
      <c r="A55" s="94" t="s">
        <v>4</v>
      </c>
      <c r="B55" s="17" t="s">
        <v>185</v>
      </c>
      <c r="C55" s="66">
        <v>2.5000000000000001E-2</v>
      </c>
      <c r="D55" s="98">
        <f t="shared" si="0"/>
        <v>37.751200000000004</v>
      </c>
      <c r="E55" s="49"/>
    </row>
    <row r="56" spans="1:5" x14ac:dyDescent="0.2">
      <c r="A56" s="94" t="s">
        <v>6</v>
      </c>
      <c r="B56" s="17" t="s">
        <v>188</v>
      </c>
      <c r="C56" s="65">
        <v>0.06</v>
      </c>
      <c r="D56" s="98">
        <f>C56*$D$41</f>
        <v>90.602879999999999</v>
      </c>
      <c r="E56" s="49" t="s">
        <v>42</v>
      </c>
    </row>
    <row r="57" spans="1:5" x14ac:dyDescent="0.2">
      <c r="A57" s="94" t="s">
        <v>8</v>
      </c>
      <c r="B57" s="17" t="s">
        <v>182</v>
      </c>
      <c r="C57" s="66">
        <v>1.4999999999999999E-2</v>
      </c>
      <c r="D57" s="98">
        <f t="shared" si="0"/>
        <v>22.65072</v>
      </c>
      <c r="E57" s="49"/>
    </row>
    <row r="58" spans="1:5" x14ac:dyDescent="0.2">
      <c r="A58" s="94" t="s">
        <v>28</v>
      </c>
      <c r="B58" s="17" t="s">
        <v>183</v>
      </c>
      <c r="C58" s="66">
        <v>0.01</v>
      </c>
      <c r="D58" s="98">
        <f t="shared" si="0"/>
        <v>15.100480000000001</v>
      </c>
      <c r="E58" s="49"/>
    </row>
    <row r="59" spans="1:5" x14ac:dyDescent="0.2">
      <c r="A59" s="94" t="s">
        <v>29</v>
      </c>
      <c r="B59" s="17" t="s">
        <v>187</v>
      </c>
      <c r="C59" s="66">
        <v>6.0000000000000001E-3</v>
      </c>
      <c r="D59" s="98">
        <f t="shared" si="0"/>
        <v>9.0602879999999999</v>
      </c>
      <c r="E59" s="49"/>
    </row>
    <row r="60" spans="1:5" x14ac:dyDescent="0.2">
      <c r="A60" s="94" t="s">
        <v>30</v>
      </c>
      <c r="B60" s="17" t="s">
        <v>184</v>
      </c>
      <c r="C60" s="66">
        <v>2E-3</v>
      </c>
      <c r="D60" s="98">
        <f t="shared" si="0"/>
        <v>3.0200960000000001</v>
      </c>
      <c r="E60" s="49"/>
    </row>
    <row r="61" spans="1:5" x14ac:dyDescent="0.2">
      <c r="A61" s="94" t="s">
        <v>31</v>
      </c>
      <c r="B61" s="17" t="s">
        <v>186</v>
      </c>
      <c r="C61" s="65">
        <v>0.08</v>
      </c>
      <c r="D61" s="98">
        <f t="shared" si="0"/>
        <v>120.80384000000001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600.9991040000001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96" t="s">
        <v>34</v>
      </c>
      <c r="B65" s="119" t="s">
        <v>45</v>
      </c>
      <c r="C65" s="119"/>
      <c r="D65" s="96" t="s">
        <v>25</v>
      </c>
      <c r="E65" s="49"/>
    </row>
    <row r="66" spans="1:5" x14ac:dyDescent="0.2">
      <c r="A66" s="94" t="s">
        <v>26</v>
      </c>
      <c r="B66" s="121" t="s">
        <v>244</v>
      </c>
      <c r="C66" s="121"/>
      <c r="D66" s="79">
        <f>3*2*25.22-(D32*0.06)</f>
        <v>77.028599999999997</v>
      </c>
      <c r="E66" s="49"/>
    </row>
    <row r="67" spans="1:5" ht="16.5" customHeight="1" x14ac:dyDescent="0.2">
      <c r="A67" s="94" t="s">
        <v>4</v>
      </c>
      <c r="B67" s="121" t="s">
        <v>141</v>
      </c>
      <c r="C67" s="121"/>
      <c r="D67" s="74">
        <f>(14*21.01)-((14*21.01)*0.05)</f>
        <v>279.43300000000005</v>
      </c>
      <c r="E67" s="49"/>
    </row>
    <row r="68" spans="1:5" ht="24" customHeight="1" x14ac:dyDescent="0.2">
      <c r="A68" s="94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94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94" t="s">
        <v>28</v>
      </c>
      <c r="B70" s="121" t="s">
        <v>156</v>
      </c>
      <c r="C70" s="121"/>
      <c r="D70" s="74">
        <v>22.7</v>
      </c>
      <c r="E70" s="51"/>
    </row>
    <row r="71" spans="1:5" ht="16.5" customHeight="1" x14ac:dyDescent="0.2">
      <c r="A71" s="94" t="s">
        <v>29</v>
      </c>
      <c r="B71" s="121" t="s">
        <v>143</v>
      </c>
      <c r="C71" s="121"/>
      <c r="D71" s="74">
        <v>110</v>
      </c>
      <c r="E71" s="49"/>
    </row>
    <row r="72" spans="1:5" ht="16.5" customHeight="1" x14ac:dyDescent="0.2">
      <c r="A72" s="94" t="s">
        <v>30</v>
      </c>
      <c r="B72" s="121" t="s">
        <v>144</v>
      </c>
      <c r="C72" s="121"/>
      <c r="D72" s="98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489.16160000000002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96">
        <v>2</v>
      </c>
      <c r="B76" s="119" t="s">
        <v>48</v>
      </c>
      <c r="C76" s="119"/>
      <c r="D76" s="96" t="s">
        <v>25</v>
      </c>
      <c r="E76" s="49"/>
    </row>
    <row r="77" spans="1:5" x14ac:dyDescent="0.2">
      <c r="A77" s="94" t="s">
        <v>34</v>
      </c>
      <c r="B77" s="121" t="s">
        <v>35</v>
      </c>
      <c r="C77" s="121"/>
      <c r="D77" s="98">
        <f>D50</f>
        <v>234.53733325439998</v>
      </c>
      <c r="E77" s="49"/>
    </row>
    <row r="78" spans="1:5" ht="16.5" customHeight="1" x14ac:dyDescent="0.2">
      <c r="A78" s="94" t="s">
        <v>39</v>
      </c>
      <c r="B78" s="121" t="s">
        <v>40</v>
      </c>
      <c r="C78" s="121"/>
      <c r="D78" s="98">
        <f>D62</f>
        <v>600.9991040000001</v>
      </c>
      <c r="E78" s="49"/>
    </row>
    <row r="79" spans="1:5" ht="16.5" customHeight="1" x14ac:dyDescent="0.2">
      <c r="A79" s="94" t="s">
        <v>49</v>
      </c>
      <c r="B79" s="121" t="s">
        <v>45</v>
      </c>
      <c r="C79" s="121"/>
      <c r="D79" s="98">
        <f>D73</f>
        <v>489.16160000000002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1324.6980372544001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96">
        <v>3</v>
      </c>
      <c r="B83" s="119" t="s">
        <v>52</v>
      </c>
      <c r="C83" s="119"/>
      <c r="D83" s="96" t="s">
        <v>25</v>
      </c>
      <c r="E83" s="49"/>
    </row>
    <row r="84" spans="1:5" x14ac:dyDescent="0.2">
      <c r="A84" s="94" t="s">
        <v>26</v>
      </c>
      <c r="B84" s="121" t="s">
        <v>167</v>
      </c>
      <c r="C84" s="121"/>
      <c r="D84" s="98">
        <f>((D41/12)*0.05)</f>
        <v>6.2918666666666674</v>
      </c>
      <c r="E84" s="49"/>
    </row>
    <row r="85" spans="1:5" ht="26.25" customHeight="1" x14ac:dyDescent="0.2">
      <c r="A85" s="94" t="s">
        <v>4</v>
      </c>
      <c r="B85" s="121" t="s">
        <v>168</v>
      </c>
      <c r="C85" s="121"/>
      <c r="D85" s="98">
        <f>(D84*C61)</f>
        <v>0.50334933333333343</v>
      </c>
      <c r="E85" s="49"/>
    </row>
    <row r="86" spans="1:5" ht="25.5" x14ac:dyDescent="0.2">
      <c r="A86" s="94" t="s">
        <v>6</v>
      </c>
      <c r="B86" s="95" t="s">
        <v>169</v>
      </c>
      <c r="C86" s="62" t="s">
        <v>36</v>
      </c>
      <c r="D86" s="98">
        <f>D41*(0.08*0.5*0.05)</f>
        <v>3.0200960000000001</v>
      </c>
      <c r="E86" s="49"/>
    </row>
    <row r="87" spans="1:5" ht="26.25" customHeight="1" x14ac:dyDescent="0.2">
      <c r="A87" s="94" t="s">
        <v>8</v>
      </c>
      <c r="B87" s="121" t="s">
        <v>170</v>
      </c>
      <c r="C87" s="121"/>
      <c r="D87" s="98">
        <f>D41*0.0194</f>
        <v>29.294931200000001</v>
      </c>
      <c r="E87" s="49"/>
    </row>
    <row r="88" spans="1:5" ht="30.75" customHeight="1" x14ac:dyDescent="0.2">
      <c r="A88" s="94" t="s">
        <v>28</v>
      </c>
      <c r="B88" s="121" t="s">
        <v>171</v>
      </c>
      <c r="C88" s="121"/>
      <c r="D88" s="98">
        <f>D87*C62</f>
        <v>11.659382617600002</v>
      </c>
      <c r="E88" s="49"/>
    </row>
    <row r="89" spans="1:5" ht="30.75" customHeight="1" x14ac:dyDescent="0.2">
      <c r="A89" s="94" t="s">
        <v>29</v>
      </c>
      <c r="B89" s="95" t="s">
        <v>172</v>
      </c>
      <c r="C89" s="62" t="s">
        <v>36</v>
      </c>
      <c r="D89" s="98">
        <f>D41*(0.08*0.5)</f>
        <v>60.401920000000004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108.15144981760001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1803.6543327999998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96" t="s">
        <v>56</v>
      </c>
      <c r="B96" s="119" t="s">
        <v>57</v>
      </c>
      <c r="C96" s="119"/>
      <c r="D96" s="96" t="s">
        <v>25</v>
      </c>
      <c r="E96" s="49"/>
    </row>
    <row r="97" spans="1:5" x14ac:dyDescent="0.2">
      <c r="A97" s="94" t="s">
        <v>26</v>
      </c>
      <c r="B97" s="121" t="s">
        <v>241</v>
      </c>
      <c r="C97" s="121"/>
      <c r="D97" s="98">
        <f>D94*0.0833</f>
        <v>150.24440592223999</v>
      </c>
      <c r="E97" s="49"/>
    </row>
    <row r="98" spans="1:5" ht="16.5" customHeight="1" x14ac:dyDescent="0.2">
      <c r="A98" s="94" t="s">
        <v>4</v>
      </c>
      <c r="B98" s="121" t="s">
        <v>229</v>
      </c>
      <c r="C98" s="121"/>
      <c r="D98" s="98">
        <f>($D$94/30/12)*1</f>
        <v>5.010150924444444</v>
      </c>
      <c r="E98" s="49"/>
    </row>
    <row r="99" spans="1:5" ht="16.5" customHeight="1" x14ac:dyDescent="0.2">
      <c r="A99" s="94" t="s">
        <v>6</v>
      </c>
      <c r="B99" s="121" t="s">
        <v>230</v>
      </c>
      <c r="C99" s="121"/>
      <c r="D99" s="98">
        <f>(($D$94/30/12)*5)*0.015</f>
        <v>0.37576131933333329</v>
      </c>
      <c r="E99" s="49"/>
    </row>
    <row r="100" spans="1:5" ht="16.5" customHeight="1" x14ac:dyDescent="0.2">
      <c r="A100" s="94" t="s">
        <v>8</v>
      </c>
      <c r="B100" s="121" t="s">
        <v>231</v>
      </c>
      <c r="C100" s="121"/>
      <c r="D100" s="98">
        <f>(($D$94/30/12)*30)*0.08</f>
        <v>12.024362218666665</v>
      </c>
      <c r="E100" s="49"/>
    </row>
    <row r="101" spans="1:5" ht="16.5" customHeight="1" x14ac:dyDescent="0.2">
      <c r="A101" s="94" t="s">
        <v>28</v>
      </c>
      <c r="B101" s="121" t="s">
        <v>232</v>
      </c>
      <c r="C101" s="121"/>
      <c r="D101" s="98">
        <f>(($D$94/30/12)*5)*0.4</f>
        <v>10.02030184888889</v>
      </c>
      <c r="E101" s="49"/>
    </row>
    <row r="102" spans="1:5" ht="24.75" customHeight="1" x14ac:dyDescent="0.2">
      <c r="A102" s="94" t="s">
        <v>29</v>
      </c>
      <c r="B102" s="121" t="s">
        <v>173</v>
      </c>
      <c r="C102" s="121"/>
      <c r="D102" s="74">
        <f>(D97+D98+D99+D100+D101)*C62</f>
        <v>70.714642928962192</v>
      </c>
      <c r="E102" s="49"/>
    </row>
    <row r="103" spans="1:5" ht="41.25" customHeight="1" x14ac:dyDescent="0.2">
      <c r="A103" s="94" t="s">
        <v>30</v>
      </c>
      <c r="B103" s="95" t="s">
        <v>174</v>
      </c>
      <c r="C103" s="62" t="s">
        <v>36</v>
      </c>
      <c r="D103" s="98">
        <f>(((D41+(D41/3))*(4/12))/12)*0.02</f>
        <v>1.1185540740740743</v>
      </c>
      <c r="E103" s="49"/>
    </row>
    <row r="104" spans="1:5" ht="46.5" customHeight="1" x14ac:dyDescent="0.2">
      <c r="A104" s="94" t="s">
        <v>31</v>
      </c>
      <c r="B104" s="95" t="s">
        <v>175</v>
      </c>
      <c r="C104" s="62" t="s">
        <v>36</v>
      </c>
      <c r="D104" s="98">
        <f>D103*C62</f>
        <v>0.44518452148148163</v>
      </c>
      <c r="E104" s="49"/>
    </row>
    <row r="105" spans="1:5" ht="39" customHeight="1" x14ac:dyDescent="0.2">
      <c r="A105" s="94" t="s">
        <v>32</v>
      </c>
      <c r="B105" s="95" t="s">
        <v>176</v>
      </c>
      <c r="C105" s="62" t="s">
        <v>36</v>
      </c>
      <c r="D105" s="98">
        <f>(((D41+(D41/12))*(4/12))*0.02)*C62</f>
        <v>4.3405490844444454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254.29391284253546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96" t="s">
        <v>60</v>
      </c>
      <c r="B109" s="119" t="s">
        <v>61</v>
      </c>
      <c r="C109" s="119"/>
      <c r="D109" s="96" t="s">
        <v>25</v>
      </c>
      <c r="E109" s="49"/>
    </row>
    <row r="110" spans="1:5" x14ac:dyDescent="0.2">
      <c r="A110" s="94" t="s">
        <v>26</v>
      </c>
      <c r="B110" s="121" t="s">
        <v>62</v>
      </c>
      <c r="C110" s="121"/>
      <c r="D110" s="98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96">
        <v>4</v>
      </c>
      <c r="B114" s="119" t="s">
        <v>48</v>
      </c>
      <c r="C114" s="119"/>
      <c r="D114" s="96" t="s">
        <v>25</v>
      </c>
      <c r="E114" s="49"/>
    </row>
    <row r="115" spans="1:5" x14ac:dyDescent="0.2">
      <c r="A115" s="94" t="s">
        <v>56</v>
      </c>
      <c r="B115" s="121" t="s">
        <v>65</v>
      </c>
      <c r="C115" s="121"/>
      <c r="D115" s="98">
        <f>D106</f>
        <v>254.29391284253546</v>
      </c>
      <c r="E115" s="49"/>
    </row>
    <row r="116" spans="1:5" ht="16.5" customHeight="1" x14ac:dyDescent="0.2">
      <c r="A116" s="94" t="s">
        <v>60</v>
      </c>
      <c r="B116" s="121" t="s">
        <v>61</v>
      </c>
      <c r="C116" s="121"/>
      <c r="D116" s="98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254.29391284253546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96">
        <v>5</v>
      </c>
      <c r="B120" s="119" t="s">
        <v>67</v>
      </c>
      <c r="C120" s="119"/>
      <c r="D120" s="96" t="s">
        <v>25</v>
      </c>
      <c r="E120" s="49"/>
    </row>
    <row r="121" spans="1:5" x14ac:dyDescent="0.2">
      <c r="A121" s="94" t="s">
        <v>26</v>
      </c>
      <c r="B121" s="121" t="s">
        <v>68</v>
      </c>
      <c r="C121" s="121"/>
      <c r="D121" s="74">
        <f>UNIFORMES!K57</f>
        <v>264.67</v>
      </c>
      <c r="E121" s="49"/>
    </row>
    <row r="122" spans="1:5" ht="16.5" customHeight="1" x14ac:dyDescent="0.2">
      <c r="A122" s="94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94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94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94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264.67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96">
        <v>6</v>
      </c>
      <c r="B129" s="64" t="s">
        <v>75</v>
      </c>
      <c r="C129" s="96" t="s">
        <v>76</v>
      </c>
      <c r="D129" s="62" t="s">
        <v>25</v>
      </c>
      <c r="E129" s="49"/>
    </row>
    <row r="130" spans="1:5" x14ac:dyDescent="0.2">
      <c r="A130" s="94" t="s">
        <v>26</v>
      </c>
      <c r="B130" s="17" t="s">
        <v>77</v>
      </c>
      <c r="C130" s="80">
        <f>BDI!G10</f>
        <v>4.7274999999999998E-2</v>
      </c>
      <c r="D130" s="98">
        <f>D151*C130</f>
        <v>163.65949768095967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94" t="s">
        <v>4</v>
      </c>
      <c r="B132" s="17" t="s">
        <v>78</v>
      </c>
      <c r="C132" s="80">
        <f>BDI!G11</f>
        <v>4.8125000000000001E-2</v>
      </c>
      <c r="D132" s="98">
        <f>(D151+D130)*C132</f>
        <v>174.47819319678322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94" t="s">
        <v>6</v>
      </c>
      <c r="B134" s="17" t="s">
        <v>79</v>
      </c>
      <c r="C134" s="97"/>
      <c r="D134" s="94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97"/>
      <c r="D136" s="94"/>
      <c r="E136" s="49"/>
    </row>
    <row r="137" spans="1:5" x14ac:dyDescent="0.2">
      <c r="A137" s="142"/>
      <c r="B137" s="17" t="s">
        <v>81</v>
      </c>
      <c r="C137" s="97">
        <v>1.6500000000000001E-2</v>
      </c>
      <c r="D137" s="98">
        <f>($D$130+$D$132+$D$151)/(1-($C$137+$C$138+$C$140))*C137</f>
        <v>72.276639767230677</v>
      </c>
      <c r="E137" s="49"/>
    </row>
    <row r="138" spans="1:5" ht="12.75" customHeight="1" x14ac:dyDescent="0.2">
      <c r="A138" s="142"/>
      <c r="B138" s="17" t="s">
        <v>82</v>
      </c>
      <c r="C138" s="97">
        <v>7.5999999999999998E-2</v>
      </c>
      <c r="D138" s="98">
        <f>($D$130+$D$132+$D$151)/(1-($C$137+$C$138+$C$140))*C138</f>
        <v>332.91058317027461</v>
      </c>
      <c r="E138" s="49"/>
    </row>
    <row r="139" spans="1:5" x14ac:dyDescent="0.2">
      <c r="A139" s="142"/>
      <c r="B139" s="17" t="s">
        <v>83</v>
      </c>
      <c r="C139" s="97"/>
      <c r="D139" s="94"/>
      <c r="E139" s="49"/>
    </row>
    <row r="140" spans="1:5" x14ac:dyDescent="0.2">
      <c r="A140" s="142"/>
      <c r="B140" s="17" t="s">
        <v>84</v>
      </c>
      <c r="C140" s="134">
        <v>0.04</v>
      </c>
      <c r="D140" s="135">
        <f>($D$130+$D$132+$D$151)/(1-($C$137+$C$138+$C$140))*C140</f>
        <v>175.21609640540771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918.54101022065595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94" t="s">
        <v>26</v>
      </c>
      <c r="B146" s="121" t="s">
        <v>90</v>
      </c>
      <c r="C146" s="121"/>
      <c r="D146" s="98">
        <f>D41</f>
        <v>1510.048</v>
      </c>
      <c r="E146" s="49"/>
    </row>
    <row r="147" spans="1:5" x14ac:dyDescent="0.2">
      <c r="A147" s="94" t="s">
        <v>4</v>
      </c>
      <c r="B147" s="121" t="s">
        <v>91</v>
      </c>
      <c r="C147" s="121"/>
      <c r="D147" s="98">
        <f>D80</f>
        <v>1324.6980372544001</v>
      </c>
      <c r="E147" s="49"/>
    </row>
    <row r="148" spans="1:5" ht="26.25" customHeight="1" x14ac:dyDescent="0.2">
      <c r="A148" s="94" t="s">
        <v>6</v>
      </c>
      <c r="B148" s="121" t="s">
        <v>92</v>
      </c>
      <c r="C148" s="121"/>
      <c r="D148" s="98">
        <f>D90</f>
        <v>108.15144981760001</v>
      </c>
      <c r="E148" s="49"/>
    </row>
    <row r="149" spans="1:5" ht="16.5" customHeight="1" x14ac:dyDescent="0.2">
      <c r="A149" s="94" t="s">
        <v>8</v>
      </c>
      <c r="B149" s="121" t="s">
        <v>93</v>
      </c>
      <c r="C149" s="121"/>
      <c r="D149" s="98">
        <f>D117</f>
        <v>254.29391284253546</v>
      </c>
      <c r="E149" s="49"/>
    </row>
    <row r="150" spans="1:5" ht="16.5" customHeight="1" x14ac:dyDescent="0.2">
      <c r="A150" s="94" t="s">
        <v>28</v>
      </c>
      <c r="B150" s="121" t="s">
        <v>94</v>
      </c>
      <c r="C150" s="121"/>
      <c r="D150" s="98">
        <f>D126</f>
        <v>264.67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3461.8613999145359</v>
      </c>
      <c r="E151" s="49"/>
    </row>
    <row r="152" spans="1:5" ht="16.5" customHeight="1" x14ac:dyDescent="0.2">
      <c r="A152" s="94" t="s">
        <v>29</v>
      </c>
      <c r="B152" s="121" t="s">
        <v>96</v>
      </c>
      <c r="C152" s="121"/>
      <c r="D152" s="98">
        <f>D142</f>
        <v>918.54101022065595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4380.4024101351915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B148:C148"/>
    <mergeCell ref="B149:C149"/>
    <mergeCell ref="B150:C150"/>
    <mergeCell ref="A151:C151"/>
    <mergeCell ref="B152:C152"/>
    <mergeCell ref="A153:C153"/>
    <mergeCell ref="A142:C142"/>
    <mergeCell ref="A143:D143"/>
    <mergeCell ref="A144:D144"/>
    <mergeCell ref="B145:C145"/>
    <mergeCell ref="B146:C146"/>
    <mergeCell ref="B147:C147"/>
    <mergeCell ref="A128:D128"/>
    <mergeCell ref="A131:D131"/>
    <mergeCell ref="A133:D133"/>
    <mergeCell ref="A135:D135"/>
    <mergeCell ref="A136:A141"/>
    <mergeCell ref="C140:C141"/>
    <mergeCell ref="D140:D141"/>
    <mergeCell ref="B122:C122"/>
    <mergeCell ref="B123:C123"/>
    <mergeCell ref="B124:C124"/>
    <mergeCell ref="B125:C125"/>
    <mergeCell ref="A126:C126"/>
    <mergeCell ref="A127:D127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B18:C18"/>
    <mergeCell ref="B19:C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MK91"/>
  <sheetViews>
    <sheetView showGridLines="0" zoomScaleNormal="100" zoomScalePageLayoutView="90" workbookViewId="0">
      <selection activeCell="H94" sqref="H94"/>
    </sheetView>
  </sheetViews>
  <sheetFormatPr defaultRowHeight="12.75" x14ac:dyDescent="0.2"/>
  <cols>
    <col min="1" max="1" width="9.140625" style="19"/>
    <col min="2" max="2" width="65.28515625" style="20"/>
    <col min="3" max="3" width="15" style="20"/>
    <col min="4" max="4" width="10.7109375" style="20"/>
    <col min="5" max="5" width="13.28515625" style="20"/>
    <col min="6" max="6" width="13.85546875" style="20"/>
    <col min="7" max="9" width="13.28515625" style="20"/>
    <col min="10" max="10" width="16.5703125" style="20"/>
    <col min="11" max="11" width="21.28515625" style="20"/>
    <col min="12" max="257" width="9.140625" style="20"/>
    <col min="258" max="258" width="99.140625" style="20"/>
    <col min="259" max="259" width="15" style="20"/>
    <col min="260" max="260" width="10.7109375" style="20"/>
    <col min="261" max="261" width="13.28515625" style="20"/>
    <col min="262" max="262" width="13.85546875" style="20"/>
    <col min="263" max="264" width="13.28515625" style="20"/>
    <col min="265" max="265" width="16.5703125" style="20"/>
    <col min="266" max="266" width="21.28515625" style="20"/>
    <col min="267" max="267" width="9.85546875" style="20"/>
    <col min="268" max="513" width="9.140625" style="20"/>
    <col min="514" max="514" width="99.140625" style="20"/>
    <col min="515" max="515" width="15" style="20"/>
    <col min="516" max="516" width="10.7109375" style="20"/>
    <col min="517" max="517" width="13.28515625" style="20"/>
    <col min="518" max="518" width="13.85546875" style="20"/>
    <col min="519" max="520" width="13.28515625" style="20"/>
    <col min="521" max="521" width="16.5703125" style="20"/>
    <col min="522" max="522" width="21.28515625" style="20"/>
    <col min="523" max="523" width="9.85546875" style="20"/>
    <col min="524" max="769" width="9.140625" style="20"/>
    <col min="770" max="770" width="99.140625" style="20"/>
    <col min="771" max="771" width="15" style="20"/>
    <col min="772" max="772" width="10.7109375" style="20"/>
    <col min="773" max="773" width="13.28515625" style="20"/>
    <col min="774" max="774" width="13.85546875" style="20"/>
    <col min="775" max="776" width="13.28515625" style="20"/>
    <col min="777" max="777" width="16.5703125" style="20"/>
    <col min="778" max="778" width="21.28515625" style="20"/>
    <col min="779" max="779" width="9.85546875" style="20"/>
    <col min="780" max="1025" width="9.140625" style="20"/>
  </cols>
  <sheetData>
    <row r="1" spans="1:11" ht="22.5" customHeight="1" x14ac:dyDescent="0.2">
      <c r="A1" s="144" t="s">
        <v>114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22.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2.75" customHeight="1" x14ac:dyDescent="0.2">
      <c r="A3" s="147" t="s">
        <v>189</v>
      </c>
      <c r="B3" s="147"/>
      <c r="C3" s="147"/>
      <c r="D3" s="147"/>
      <c r="E3" s="145" t="s">
        <v>115</v>
      </c>
      <c r="F3" s="145"/>
      <c r="G3" s="145"/>
      <c r="H3" s="145"/>
      <c r="I3" s="145"/>
    </row>
    <row r="4" spans="1:11" s="22" customFormat="1" ht="51" x14ac:dyDescent="0.2">
      <c r="A4" s="18" t="s">
        <v>116</v>
      </c>
      <c r="B4" s="18" t="s">
        <v>117</v>
      </c>
      <c r="C4" s="18" t="s">
        <v>118</v>
      </c>
      <c r="D4" s="18" t="s">
        <v>119</v>
      </c>
      <c r="E4" s="18" t="s">
        <v>120</v>
      </c>
      <c r="F4" s="18" t="s">
        <v>121</v>
      </c>
      <c r="G4" s="18" t="s">
        <v>122</v>
      </c>
      <c r="H4" s="18" t="s">
        <v>123</v>
      </c>
      <c r="I4" s="18" t="s">
        <v>123</v>
      </c>
      <c r="J4" s="18" t="s">
        <v>124</v>
      </c>
      <c r="K4" s="18" t="s">
        <v>125</v>
      </c>
    </row>
    <row r="5" spans="1:11" s="22" customFormat="1" ht="25.5" x14ac:dyDescent="0.2">
      <c r="A5" s="23">
        <v>1</v>
      </c>
      <c r="B5" s="76" t="s">
        <v>256</v>
      </c>
      <c r="C5" s="24" t="s">
        <v>126</v>
      </c>
      <c r="D5" s="25">
        <v>12</v>
      </c>
      <c r="E5" s="81">
        <v>74.900000000000006</v>
      </c>
      <c r="F5" s="26"/>
      <c r="G5" s="26"/>
      <c r="H5" s="26"/>
      <c r="I5" s="26"/>
      <c r="J5" s="26">
        <f>AVERAGE(E5:I5)</f>
        <v>74.900000000000006</v>
      </c>
      <c r="K5" s="27">
        <f>D5*J5</f>
        <v>898.80000000000007</v>
      </c>
    </row>
    <row r="6" spans="1:11" s="22" customFormat="1" ht="51" x14ac:dyDescent="0.2">
      <c r="A6" s="18" t="s">
        <v>116</v>
      </c>
      <c r="B6" s="18" t="s">
        <v>117</v>
      </c>
      <c r="C6" s="18" t="s">
        <v>118</v>
      </c>
      <c r="D6" s="18" t="s">
        <v>119</v>
      </c>
      <c r="E6" s="18" t="s">
        <v>120</v>
      </c>
      <c r="F6" s="18" t="s">
        <v>121</v>
      </c>
      <c r="G6" s="18" t="s">
        <v>122</v>
      </c>
      <c r="H6" s="18" t="s">
        <v>123</v>
      </c>
      <c r="I6" s="18" t="s">
        <v>123</v>
      </c>
      <c r="J6" s="18" t="s">
        <v>124</v>
      </c>
      <c r="K6" s="18" t="s">
        <v>125</v>
      </c>
    </row>
    <row r="7" spans="1:11" s="22" customFormat="1" x14ac:dyDescent="0.2">
      <c r="A7" s="23">
        <v>2</v>
      </c>
      <c r="B7" s="76" t="s">
        <v>257</v>
      </c>
      <c r="C7" s="24" t="s">
        <v>126</v>
      </c>
      <c r="D7" s="24">
        <v>12</v>
      </c>
      <c r="E7" s="81">
        <v>79.900000000000006</v>
      </c>
      <c r="F7" s="28"/>
      <c r="G7" s="28"/>
      <c r="H7" s="28"/>
      <c r="I7" s="28"/>
      <c r="J7" s="26">
        <f>AVERAGE(E7:I7)</f>
        <v>79.900000000000006</v>
      </c>
      <c r="K7" s="27">
        <f>D7*J7</f>
        <v>958.80000000000007</v>
      </c>
    </row>
    <row r="8" spans="1:11" s="22" customFormat="1" ht="51" x14ac:dyDescent="0.2">
      <c r="A8" s="18" t="s">
        <v>116</v>
      </c>
      <c r="B8" s="18" t="s">
        <v>117</v>
      </c>
      <c r="C8" s="18" t="s">
        <v>118</v>
      </c>
      <c r="D8" s="18" t="s">
        <v>119</v>
      </c>
      <c r="E8" s="18" t="s">
        <v>120</v>
      </c>
      <c r="F8" s="18" t="s">
        <v>121</v>
      </c>
      <c r="G8" s="18" t="s">
        <v>122</v>
      </c>
      <c r="H8" s="18" t="s">
        <v>123</v>
      </c>
      <c r="I8" s="18" t="s">
        <v>123</v>
      </c>
      <c r="J8" s="18" t="s">
        <v>124</v>
      </c>
      <c r="K8" s="18" t="s">
        <v>125</v>
      </c>
    </row>
    <row r="9" spans="1:11" s="22" customFormat="1" x14ac:dyDescent="0.2">
      <c r="A9" s="29">
        <v>3</v>
      </c>
      <c r="B9" s="76" t="s">
        <v>204</v>
      </c>
      <c r="C9" s="30" t="s">
        <v>126</v>
      </c>
      <c r="D9" s="31">
        <v>12</v>
      </c>
      <c r="E9" s="26">
        <v>36</v>
      </c>
      <c r="F9" s="81"/>
      <c r="G9" s="26"/>
      <c r="H9" s="26"/>
      <c r="I9" s="26"/>
      <c r="J9" s="26">
        <f>AVERAGE(E9:H9)</f>
        <v>36</v>
      </c>
      <c r="K9" s="27">
        <f>D9*J9</f>
        <v>432</v>
      </c>
    </row>
    <row r="10" spans="1:11" s="22" customFormat="1" ht="51" x14ac:dyDescent="0.2">
      <c r="A10" s="18" t="s">
        <v>116</v>
      </c>
      <c r="B10" s="18" t="s">
        <v>117</v>
      </c>
      <c r="C10" s="18" t="s">
        <v>118</v>
      </c>
      <c r="D10" s="18" t="s">
        <v>119</v>
      </c>
      <c r="E10" s="18" t="s">
        <v>120</v>
      </c>
      <c r="F10" s="18" t="s">
        <v>121</v>
      </c>
      <c r="G10" s="18" t="s">
        <v>122</v>
      </c>
      <c r="H10" s="18" t="s">
        <v>123</v>
      </c>
      <c r="I10" s="18" t="s">
        <v>123</v>
      </c>
      <c r="J10" s="18" t="s">
        <v>124</v>
      </c>
      <c r="K10" s="18" t="s">
        <v>125</v>
      </c>
    </row>
    <row r="11" spans="1:11" s="22" customFormat="1" x14ac:dyDescent="0.2">
      <c r="A11" s="29">
        <v>4</v>
      </c>
      <c r="B11" s="76" t="s">
        <v>205</v>
      </c>
      <c r="C11" s="30" t="s">
        <v>126</v>
      </c>
      <c r="D11" s="31">
        <v>12</v>
      </c>
      <c r="E11" s="81"/>
      <c r="F11" s="26">
        <v>5.8</v>
      </c>
      <c r="G11" s="26"/>
      <c r="H11" s="26"/>
      <c r="I11" s="26"/>
      <c r="J11" s="26">
        <f>AVERAGE(E11:G11)</f>
        <v>5.8</v>
      </c>
      <c r="K11" s="27">
        <f>D11*J11</f>
        <v>69.599999999999994</v>
      </c>
    </row>
    <row r="12" spans="1:11" s="22" customFormat="1" ht="51" x14ac:dyDescent="0.2">
      <c r="A12" s="18" t="s">
        <v>116</v>
      </c>
      <c r="B12" s="18" t="s">
        <v>117</v>
      </c>
      <c r="C12" s="18" t="s">
        <v>118</v>
      </c>
      <c r="D12" s="18" t="s">
        <v>119</v>
      </c>
      <c r="E12" s="18" t="s">
        <v>120</v>
      </c>
      <c r="F12" s="18" t="s">
        <v>121</v>
      </c>
      <c r="G12" s="18" t="s">
        <v>122</v>
      </c>
      <c r="H12" s="18" t="s">
        <v>123</v>
      </c>
      <c r="I12" s="18" t="s">
        <v>123</v>
      </c>
      <c r="J12" s="18" t="s">
        <v>124</v>
      </c>
      <c r="K12" s="18" t="s">
        <v>125</v>
      </c>
    </row>
    <row r="13" spans="1:11" s="22" customFormat="1" x14ac:dyDescent="0.2">
      <c r="A13" s="29">
        <v>5</v>
      </c>
      <c r="B13" s="76" t="s">
        <v>206</v>
      </c>
      <c r="C13" s="30" t="s">
        <v>208</v>
      </c>
      <c r="D13" s="24">
        <v>4</v>
      </c>
      <c r="E13" s="81">
        <v>48.5</v>
      </c>
      <c r="F13" s="26"/>
      <c r="G13" s="26"/>
      <c r="H13" s="26"/>
      <c r="I13" s="26"/>
      <c r="J13" s="26">
        <f>AVERAGE(E13:G13)</f>
        <v>48.5</v>
      </c>
      <c r="K13" s="27">
        <f>D13*J13</f>
        <v>194</v>
      </c>
    </row>
    <row r="14" spans="1:11" s="22" customFormat="1" ht="51" x14ac:dyDescent="0.2">
      <c r="A14" s="18" t="s">
        <v>116</v>
      </c>
      <c r="B14" s="18" t="s">
        <v>117</v>
      </c>
      <c r="C14" s="18" t="s">
        <v>118</v>
      </c>
      <c r="D14" s="18" t="s">
        <v>119</v>
      </c>
      <c r="E14" s="18" t="s">
        <v>120</v>
      </c>
      <c r="F14" s="18" t="s">
        <v>121</v>
      </c>
      <c r="G14" s="18" t="s">
        <v>122</v>
      </c>
      <c r="H14" s="18" t="s">
        <v>123</v>
      </c>
      <c r="I14" s="18" t="s">
        <v>123</v>
      </c>
      <c r="J14" s="18" t="s">
        <v>124</v>
      </c>
      <c r="K14" s="18" t="s">
        <v>125</v>
      </c>
    </row>
    <row r="15" spans="1:11" s="22" customFormat="1" ht="25.5" x14ac:dyDescent="0.2">
      <c r="A15" s="23">
        <v>6</v>
      </c>
      <c r="B15" s="76" t="s">
        <v>207</v>
      </c>
      <c r="C15" s="30" t="s">
        <v>212</v>
      </c>
      <c r="D15" s="25">
        <v>4</v>
      </c>
      <c r="F15" s="26">
        <f>8.33</f>
        <v>8.33</v>
      </c>
      <c r="G15" s="26"/>
      <c r="H15" s="26"/>
      <c r="I15" s="26"/>
      <c r="J15" s="26">
        <f>AVERAGE(F15:I15)</f>
        <v>8.33</v>
      </c>
      <c r="K15" s="27">
        <f>D15*J15</f>
        <v>33.32</v>
      </c>
    </row>
    <row r="16" spans="1:11" s="22" customFormat="1" ht="51" x14ac:dyDescent="0.2">
      <c r="A16" s="18" t="s">
        <v>116</v>
      </c>
      <c r="B16" s="18" t="s">
        <v>117</v>
      </c>
      <c r="C16" s="18" t="s">
        <v>118</v>
      </c>
      <c r="D16" s="18" t="s">
        <v>119</v>
      </c>
      <c r="E16" s="18" t="s">
        <v>120</v>
      </c>
      <c r="F16" s="18" t="s">
        <v>121</v>
      </c>
      <c r="G16" s="18" t="s">
        <v>122</v>
      </c>
      <c r="H16" s="18" t="s">
        <v>123</v>
      </c>
      <c r="I16" s="18" t="s">
        <v>123</v>
      </c>
      <c r="J16" s="18" t="s">
        <v>124</v>
      </c>
      <c r="K16" s="18" t="s">
        <v>125</v>
      </c>
    </row>
    <row r="17" spans="1:1025" s="22" customFormat="1" x14ac:dyDescent="0.2">
      <c r="A17" s="29">
        <v>7</v>
      </c>
      <c r="B17" s="76" t="s">
        <v>258</v>
      </c>
      <c r="C17" s="30" t="s">
        <v>208</v>
      </c>
      <c r="D17" s="30">
        <v>4</v>
      </c>
      <c r="E17" s="81">
        <v>69.900000000000006</v>
      </c>
      <c r="F17" s="26"/>
      <c r="G17" s="26"/>
      <c r="H17" s="26"/>
      <c r="I17" s="26"/>
      <c r="J17" s="26">
        <f>AVERAGE(E17:G17)</f>
        <v>69.900000000000006</v>
      </c>
      <c r="K17" s="27">
        <f>D17*J17</f>
        <v>279.60000000000002</v>
      </c>
    </row>
    <row r="18" spans="1:1025" s="22" customFormat="1" ht="51" x14ac:dyDescent="0.2">
      <c r="A18" s="18" t="s">
        <v>116</v>
      </c>
      <c r="B18" s="18" t="s">
        <v>117</v>
      </c>
      <c r="C18" s="18" t="s">
        <v>118</v>
      </c>
      <c r="D18" s="18" t="s">
        <v>119</v>
      </c>
      <c r="E18" s="18" t="s">
        <v>120</v>
      </c>
      <c r="F18" s="18" t="s">
        <v>121</v>
      </c>
      <c r="G18" s="18" t="s">
        <v>122</v>
      </c>
      <c r="H18" s="18" t="s">
        <v>123</v>
      </c>
      <c r="I18" s="18" t="s">
        <v>123</v>
      </c>
      <c r="J18" s="18" t="s">
        <v>124</v>
      </c>
      <c r="K18" s="18" t="s">
        <v>125</v>
      </c>
    </row>
    <row r="19" spans="1:1025" s="22" customFormat="1" ht="25.5" x14ac:dyDescent="0.2">
      <c r="A19" s="29">
        <v>8</v>
      </c>
      <c r="B19" s="76" t="s">
        <v>213</v>
      </c>
      <c r="C19" s="30" t="s">
        <v>214</v>
      </c>
      <c r="D19" s="24">
        <v>8</v>
      </c>
      <c r="E19" s="26"/>
      <c r="F19" s="81">
        <v>18.899999999999999</v>
      </c>
      <c r="G19" s="26"/>
      <c r="H19" s="26"/>
      <c r="I19" s="26"/>
      <c r="J19" s="26">
        <f>AVERAGE(E19:G19)</f>
        <v>18.899999999999999</v>
      </c>
      <c r="K19" s="27">
        <f>D19*J19</f>
        <v>151.19999999999999</v>
      </c>
    </row>
    <row r="20" spans="1:1025" s="22" customFormat="1" ht="51" x14ac:dyDescent="0.2">
      <c r="A20" s="18" t="s">
        <v>116</v>
      </c>
      <c r="B20" s="18" t="s">
        <v>117</v>
      </c>
      <c r="C20" s="18" t="s">
        <v>118</v>
      </c>
      <c r="D20" s="18" t="s">
        <v>119</v>
      </c>
      <c r="E20" s="18" t="s">
        <v>120</v>
      </c>
      <c r="F20" s="18" t="s">
        <v>121</v>
      </c>
      <c r="G20" s="18" t="s">
        <v>122</v>
      </c>
      <c r="H20" s="18" t="s">
        <v>123</v>
      </c>
      <c r="I20" s="18" t="s">
        <v>123</v>
      </c>
      <c r="J20" s="18" t="s">
        <v>124</v>
      </c>
      <c r="K20" s="18" t="s">
        <v>125</v>
      </c>
    </row>
    <row r="21" spans="1:1025" s="22" customFormat="1" ht="76.5" x14ac:dyDescent="0.2">
      <c r="A21" s="29">
        <v>9</v>
      </c>
      <c r="B21" s="76" t="s">
        <v>255</v>
      </c>
      <c r="C21" s="30" t="s">
        <v>218</v>
      </c>
      <c r="D21" s="30">
        <v>4</v>
      </c>
      <c r="E21" s="26"/>
      <c r="F21" s="81">
        <v>25.14</v>
      </c>
      <c r="G21" s="26"/>
      <c r="H21" s="26"/>
      <c r="I21" s="26"/>
      <c r="J21" s="26">
        <f>AVERAGE(E21:G21)</f>
        <v>25.14</v>
      </c>
      <c r="K21" s="27">
        <f>D21*J21</f>
        <v>100.56</v>
      </c>
    </row>
    <row r="22" spans="1:1025" s="22" customFormat="1" ht="51" x14ac:dyDescent="0.2">
      <c r="A22" s="18" t="s">
        <v>116</v>
      </c>
      <c r="B22" s="18" t="s">
        <v>117</v>
      </c>
      <c r="C22" s="18" t="s">
        <v>118</v>
      </c>
      <c r="D22" s="18" t="s">
        <v>119</v>
      </c>
      <c r="E22" s="18" t="s">
        <v>120</v>
      </c>
      <c r="F22" s="18" t="s">
        <v>121</v>
      </c>
      <c r="G22" s="18" t="s">
        <v>122</v>
      </c>
      <c r="H22" s="18" t="s">
        <v>123</v>
      </c>
      <c r="I22" s="18" t="s">
        <v>123</v>
      </c>
      <c r="J22" s="18" t="s">
        <v>124</v>
      </c>
      <c r="K22" s="18" t="s">
        <v>125</v>
      </c>
    </row>
    <row r="23" spans="1:1025" s="22" customFormat="1" ht="25.5" x14ac:dyDescent="0.2">
      <c r="A23" s="29">
        <v>10</v>
      </c>
      <c r="B23" s="76" t="s">
        <v>209</v>
      </c>
      <c r="C23" s="30" t="s">
        <v>212</v>
      </c>
      <c r="D23" s="30">
        <v>4</v>
      </c>
      <c r="E23" s="26"/>
      <c r="F23" s="81">
        <v>13.09</v>
      </c>
      <c r="G23" s="26"/>
      <c r="H23" s="26"/>
      <c r="I23" s="26"/>
      <c r="J23" s="26">
        <f>AVERAGE(E23:G23)</f>
        <v>13.09</v>
      </c>
      <c r="K23" s="27">
        <f>D23*J23</f>
        <v>52.36</v>
      </c>
    </row>
    <row r="24" spans="1:1025" s="22" customFormat="1" ht="51" x14ac:dyDescent="0.2">
      <c r="A24" s="18" t="s">
        <v>116</v>
      </c>
      <c r="B24" s="18" t="s">
        <v>117</v>
      </c>
      <c r="C24" s="18" t="s">
        <v>118</v>
      </c>
      <c r="D24" s="18" t="s">
        <v>119</v>
      </c>
      <c r="E24" s="18" t="s">
        <v>120</v>
      </c>
      <c r="F24" s="18" t="s">
        <v>121</v>
      </c>
      <c r="G24" s="18" t="s">
        <v>122</v>
      </c>
      <c r="H24" s="18" t="s">
        <v>123</v>
      </c>
      <c r="I24" s="18" t="s">
        <v>123</v>
      </c>
      <c r="J24" s="18" t="s">
        <v>124</v>
      </c>
      <c r="K24" s="18" t="s">
        <v>125</v>
      </c>
    </row>
    <row r="25" spans="1:1025" s="22" customFormat="1" x14ac:dyDescent="0.2">
      <c r="A25" s="29">
        <v>11</v>
      </c>
      <c r="B25" s="76" t="s">
        <v>210</v>
      </c>
      <c r="C25" s="30" t="s">
        <v>126</v>
      </c>
      <c r="D25" s="30">
        <v>2</v>
      </c>
      <c r="E25" s="26"/>
      <c r="F25" s="81">
        <v>2.9</v>
      </c>
      <c r="G25" s="26"/>
      <c r="H25" s="26"/>
      <c r="I25" s="26"/>
      <c r="J25" s="26">
        <f>AVERAGE(E25:G25)</f>
        <v>2.9</v>
      </c>
      <c r="K25" s="27">
        <f>D25*J25</f>
        <v>5.8</v>
      </c>
    </row>
    <row r="26" spans="1:1025" s="22" customFormat="1" ht="51" x14ac:dyDescent="0.2">
      <c r="A26" s="18" t="s">
        <v>116</v>
      </c>
      <c r="B26" s="18" t="s">
        <v>117</v>
      </c>
      <c r="C26" s="18" t="s">
        <v>118</v>
      </c>
      <c r="D26" s="18" t="s">
        <v>119</v>
      </c>
      <c r="E26" s="18" t="s">
        <v>120</v>
      </c>
      <c r="F26" s="18" t="s">
        <v>121</v>
      </c>
      <c r="G26" s="18" t="s">
        <v>122</v>
      </c>
      <c r="H26" s="18" t="s">
        <v>123</v>
      </c>
      <c r="I26" s="18" t="s">
        <v>123</v>
      </c>
      <c r="J26" s="18" t="s">
        <v>124</v>
      </c>
      <c r="K26" s="18" t="s">
        <v>125</v>
      </c>
    </row>
    <row r="27" spans="1:1025" s="22" customFormat="1" x14ac:dyDescent="0.2">
      <c r="A27" s="29">
        <v>12</v>
      </c>
      <c r="B27" s="76" t="s">
        <v>211</v>
      </c>
      <c r="C27" s="30" t="s">
        <v>126</v>
      </c>
      <c r="D27" s="30">
        <v>2</v>
      </c>
      <c r="E27" s="26"/>
      <c r="F27" s="81"/>
      <c r="G27" s="26">
        <v>12.3</v>
      </c>
      <c r="H27" s="26"/>
      <c r="I27" s="26"/>
      <c r="J27" s="26">
        <f>AVERAGE(E27:G27)</f>
        <v>12.3</v>
      </c>
      <c r="K27" s="27">
        <f>D27*J27</f>
        <v>24.6</v>
      </c>
    </row>
    <row r="28" spans="1:1025" ht="12.75" customHeight="1" x14ac:dyDescent="0.2">
      <c r="A28" s="146" t="s">
        <v>128</v>
      </c>
      <c r="B28" s="146"/>
      <c r="C28" s="146"/>
      <c r="D28" s="146"/>
      <c r="E28" s="146"/>
      <c r="F28" s="146"/>
      <c r="G28" s="146"/>
      <c r="H28" s="146"/>
      <c r="I28" s="146"/>
      <c r="J28" s="146"/>
      <c r="K28" s="32">
        <f>SUM(K5:K26)</f>
        <v>3176.0400000000004</v>
      </c>
    </row>
    <row r="29" spans="1:1025" ht="20.25" customHeight="1" x14ac:dyDescent="0.2">
      <c r="A29" s="146" t="s">
        <v>177</v>
      </c>
      <c r="B29" s="146"/>
      <c r="C29" s="146"/>
      <c r="D29" s="146"/>
      <c r="E29" s="146"/>
      <c r="F29" s="146"/>
      <c r="G29" s="146"/>
      <c r="H29" s="146"/>
      <c r="I29" s="146"/>
      <c r="J29" s="146"/>
      <c r="K29" s="32">
        <f>K28/12</f>
        <v>264.67</v>
      </c>
    </row>
    <row r="31" spans="1:1025" ht="12.75" customHeight="1" x14ac:dyDescent="0.2">
      <c r="A31" s="147" t="s">
        <v>190</v>
      </c>
      <c r="B31" s="147"/>
      <c r="C31" s="147"/>
      <c r="D31" s="147"/>
      <c r="E31" s="145" t="s">
        <v>115</v>
      </c>
      <c r="F31" s="145"/>
      <c r="G31" s="145"/>
      <c r="H31" s="145"/>
      <c r="I31" s="145"/>
      <c r="J31" s="22"/>
      <c r="K31" s="22"/>
      <c r="AMA31"/>
      <c r="AMB31"/>
      <c r="AMC31"/>
      <c r="AMD31"/>
      <c r="AME31"/>
      <c r="AMF31"/>
      <c r="AMG31"/>
      <c r="AMH31"/>
      <c r="AMI31"/>
      <c r="AMJ31"/>
      <c r="AMK31"/>
    </row>
    <row r="32" spans="1:1025" ht="51" x14ac:dyDescent="0.2">
      <c r="A32" s="18" t="s">
        <v>116</v>
      </c>
      <c r="B32" s="18" t="s">
        <v>117</v>
      </c>
      <c r="C32" s="18" t="s">
        <v>118</v>
      </c>
      <c r="D32" s="18" t="s">
        <v>119</v>
      </c>
      <c r="E32" s="18" t="s">
        <v>120</v>
      </c>
      <c r="F32" s="18" t="s">
        <v>121</v>
      </c>
      <c r="G32" s="18" t="s">
        <v>122</v>
      </c>
      <c r="H32" s="18" t="s">
        <v>123</v>
      </c>
      <c r="I32" s="18" t="s">
        <v>123</v>
      </c>
      <c r="J32" s="18" t="s">
        <v>124</v>
      </c>
      <c r="K32" s="18" t="s">
        <v>125</v>
      </c>
      <c r="AMA32"/>
      <c r="AMB32"/>
      <c r="AMC32"/>
      <c r="AMD32"/>
      <c r="AME32"/>
      <c r="AMF32"/>
      <c r="AMG32"/>
      <c r="AMH32"/>
      <c r="AMI32"/>
      <c r="AMJ32"/>
      <c r="AMK32"/>
    </row>
    <row r="33" spans="1:1025" ht="25.5" x14ac:dyDescent="0.2">
      <c r="A33" s="29">
        <v>1</v>
      </c>
      <c r="B33" s="76" t="s">
        <v>256</v>
      </c>
      <c r="C33" s="30" t="s">
        <v>126</v>
      </c>
      <c r="D33" s="31">
        <v>12</v>
      </c>
      <c r="E33" s="81">
        <v>74.900000000000006</v>
      </c>
      <c r="F33" s="26"/>
      <c r="G33" s="26"/>
      <c r="H33" s="26"/>
      <c r="I33" s="26"/>
      <c r="J33" s="26">
        <f>AVERAGE(E33:I33)</f>
        <v>74.900000000000006</v>
      </c>
      <c r="K33" s="27">
        <f>D33*J33</f>
        <v>898.80000000000007</v>
      </c>
      <c r="AMA33"/>
      <c r="AMB33"/>
      <c r="AMC33"/>
      <c r="AMD33"/>
      <c r="AME33"/>
      <c r="AMF33"/>
      <c r="AMG33"/>
      <c r="AMH33"/>
      <c r="AMI33"/>
      <c r="AMJ33"/>
      <c r="AMK33"/>
    </row>
    <row r="34" spans="1:1025" ht="51" x14ac:dyDescent="0.2">
      <c r="A34" s="18" t="s">
        <v>116</v>
      </c>
      <c r="B34" s="18" t="s">
        <v>117</v>
      </c>
      <c r="C34" s="18" t="s">
        <v>118</v>
      </c>
      <c r="D34" s="18" t="s">
        <v>119</v>
      </c>
      <c r="E34" s="18" t="s">
        <v>120</v>
      </c>
      <c r="F34" s="18" t="s">
        <v>121</v>
      </c>
      <c r="G34" s="18" t="s">
        <v>122</v>
      </c>
      <c r="H34" s="18" t="s">
        <v>123</v>
      </c>
      <c r="I34" s="18" t="s">
        <v>123</v>
      </c>
      <c r="J34" s="18" t="s">
        <v>124</v>
      </c>
      <c r="K34" s="18" t="s">
        <v>125</v>
      </c>
      <c r="AMA34"/>
      <c r="AMB34"/>
      <c r="AMC34"/>
      <c r="AMD34"/>
      <c r="AME34"/>
      <c r="AMF34"/>
      <c r="AMG34"/>
      <c r="AMH34"/>
      <c r="AMI34"/>
      <c r="AMJ34"/>
      <c r="AMK34"/>
    </row>
    <row r="35" spans="1:1025" x14ac:dyDescent="0.2">
      <c r="A35" s="29">
        <v>2</v>
      </c>
      <c r="B35" s="76" t="s">
        <v>257</v>
      </c>
      <c r="C35" s="30" t="s">
        <v>126</v>
      </c>
      <c r="D35" s="30">
        <v>12</v>
      </c>
      <c r="E35" s="81">
        <v>79.900000000000006</v>
      </c>
      <c r="F35" s="28"/>
      <c r="G35" s="28"/>
      <c r="H35" s="28"/>
      <c r="I35" s="28"/>
      <c r="J35" s="26">
        <f>AVERAGE(E35:I35)</f>
        <v>79.900000000000006</v>
      </c>
      <c r="K35" s="27">
        <f>D35*J35</f>
        <v>958.80000000000007</v>
      </c>
      <c r="AMA35"/>
      <c r="AMB35"/>
      <c r="AMC35"/>
      <c r="AMD35"/>
      <c r="AME35"/>
      <c r="AMF35"/>
      <c r="AMG35"/>
      <c r="AMH35"/>
      <c r="AMI35"/>
      <c r="AMJ35"/>
      <c r="AMK35"/>
    </row>
    <row r="36" spans="1:1025" ht="51" x14ac:dyDescent="0.2">
      <c r="A36" s="18" t="s">
        <v>116</v>
      </c>
      <c r="B36" s="18" t="s">
        <v>117</v>
      </c>
      <c r="C36" s="18" t="s">
        <v>118</v>
      </c>
      <c r="D36" s="18" t="s">
        <v>119</v>
      </c>
      <c r="E36" s="18" t="s">
        <v>120</v>
      </c>
      <c r="F36" s="18" t="s">
        <v>121</v>
      </c>
      <c r="G36" s="18" t="s">
        <v>122</v>
      </c>
      <c r="H36" s="18" t="s">
        <v>123</v>
      </c>
      <c r="I36" s="18" t="s">
        <v>123</v>
      </c>
      <c r="J36" s="18" t="s">
        <v>124</v>
      </c>
      <c r="K36" s="18" t="s">
        <v>125</v>
      </c>
      <c r="AMA36"/>
      <c r="AMB36"/>
      <c r="AMC36"/>
      <c r="AMD36"/>
      <c r="AME36"/>
      <c r="AMF36"/>
      <c r="AMG36"/>
      <c r="AMH36"/>
      <c r="AMI36"/>
      <c r="AMJ36"/>
      <c r="AMK36"/>
    </row>
    <row r="37" spans="1:1025" x14ac:dyDescent="0.2">
      <c r="A37" s="29">
        <v>3</v>
      </c>
      <c r="B37" s="76" t="s">
        <v>204</v>
      </c>
      <c r="C37" s="30" t="s">
        <v>126</v>
      </c>
      <c r="D37" s="31">
        <v>12</v>
      </c>
      <c r="E37" s="26">
        <v>36</v>
      </c>
      <c r="F37" s="81"/>
      <c r="G37" s="26"/>
      <c r="H37" s="26"/>
      <c r="I37" s="26"/>
      <c r="J37" s="26">
        <f>AVERAGE(E37:H37)</f>
        <v>36</v>
      </c>
      <c r="K37" s="27">
        <f>D37*J37</f>
        <v>432</v>
      </c>
      <c r="AMA37"/>
      <c r="AMB37"/>
      <c r="AMC37"/>
      <c r="AMD37"/>
      <c r="AME37"/>
      <c r="AMF37"/>
      <c r="AMG37"/>
      <c r="AMH37"/>
      <c r="AMI37"/>
      <c r="AMJ37"/>
      <c r="AMK37"/>
    </row>
    <row r="38" spans="1:1025" ht="51" x14ac:dyDescent="0.2">
      <c r="A38" s="18" t="s">
        <v>116</v>
      </c>
      <c r="B38" s="18" t="s">
        <v>117</v>
      </c>
      <c r="C38" s="18" t="s">
        <v>118</v>
      </c>
      <c r="D38" s="18" t="s">
        <v>119</v>
      </c>
      <c r="E38" s="18" t="s">
        <v>120</v>
      </c>
      <c r="F38" s="18" t="s">
        <v>121</v>
      </c>
      <c r="G38" s="18" t="s">
        <v>122</v>
      </c>
      <c r="H38" s="18" t="s">
        <v>123</v>
      </c>
      <c r="I38" s="18" t="s">
        <v>123</v>
      </c>
      <c r="J38" s="18" t="s">
        <v>124</v>
      </c>
      <c r="K38" s="18" t="s">
        <v>125</v>
      </c>
      <c r="AMA38"/>
      <c r="AMB38"/>
      <c r="AMC38"/>
      <c r="AMD38"/>
      <c r="AME38"/>
      <c r="AMF38"/>
      <c r="AMG38"/>
      <c r="AMH38"/>
      <c r="AMI38"/>
      <c r="AMJ38"/>
      <c r="AMK38"/>
    </row>
    <row r="39" spans="1:1025" x14ac:dyDescent="0.2">
      <c r="A39" s="29">
        <v>4</v>
      </c>
      <c r="B39" s="76" t="s">
        <v>205</v>
      </c>
      <c r="C39" s="30" t="s">
        <v>126</v>
      </c>
      <c r="D39" s="31">
        <v>12</v>
      </c>
      <c r="E39" s="81"/>
      <c r="F39" s="26">
        <v>5.8</v>
      </c>
      <c r="G39" s="26"/>
      <c r="H39" s="26"/>
      <c r="I39" s="26"/>
      <c r="J39" s="26">
        <f>AVERAGE(E39:G39)</f>
        <v>5.8</v>
      </c>
      <c r="K39" s="27">
        <f>D39*J39</f>
        <v>69.599999999999994</v>
      </c>
      <c r="AMA39"/>
      <c r="AMB39"/>
      <c r="AMC39"/>
      <c r="AMD39"/>
      <c r="AME39"/>
      <c r="AMF39"/>
      <c r="AMG39"/>
      <c r="AMH39"/>
      <c r="AMI39"/>
      <c r="AMJ39"/>
      <c r="AMK39"/>
    </row>
    <row r="40" spans="1:1025" ht="51" x14ac:dyDescent="0.2">
      <c r="A40" s="18" t="s">
        <v>116</v>
      </c>
      <c r="B40" s="18" t="s">
        <v>117</v>
      </c>
      <c r="C40" s="18" t="s">
        <v>118</v>
      </c>
      <c r="D40" s="18" t="s">
        <v>119</v>
      </c>
      <c r="E40" s="18" t="s">
        <v>120</v>
      </c>
      <c r="F40" s="18" t="s">
        <v>121</v>
      </c>
      <c r="G40" s="18" t="s">
        <v>122</v>
      </c>
      <c r="H40" s="18" t="s">
        <v>123</v>
      </c>
      <c r="I40" s="18" t="s">
        <v>123</v>
      </c>
      <c r="J40" s="18" t="s">
        <v>124</v>
      </c>
      <c r="K40" s="18" t="s">
        <v>125</v>
      </c>
      <c r="AMA40"/>
      <c r="AMB40"/>
      <c r="AMC40"/>
      <c r="AMD40"/>
      <c r="AME40"/>
      <c r="AMF40"/>
      <c r="AMG40"/>
      <c r="AMH40"/>
      <c r="AMI40"/>
      <c r="AMJ40"/>
      <c r="AMK40"/>
    </row>
    <row r="41" spans="1:1025" x14ac:dyDescent="0.2">
      <c r="A41" s="29">
        <v>5</v>
      </c>
      <c r="B41" s="76" t="s">
        <v>206</v>
      </c>
      <c r="C41" s="30" t="s">
        <v>208</v>
      </c>
      <c r="D41" s="30">
        <v>4</v>
      </c>
      <c r="E41" s="81">
        <v>48.5</v>
      </c>
      <c r="F41" s="26"/>
      <c r="G41" s="26"/>
      <c r="H41" s="26"/>
      <c r="I41" s="26"/>
      <c r="J41" s="26">
        <f>AVERAGE(E41:G41)</f>
        <v>48.5</v>
      </c>
      <c r="K41" s="27">
        <f>D41*J41</f>
        <v>194</v>
      </c>
      <c r="AMA41"/>
      <c r="AMB41"/>
      <c r="AMC41"/>
      <c r="AMD41"/>
      <c r="AME41"/>
      <c r="AMF41"/>
      <c r="AMG41"/>
      <c r="AMH41"/>
      <c r="AMI41"/>
      <c r="AMJ41"/>
      <c r="AMK41"/>
    </row>
    <row r="42" spans="1:1025" ht="51" x14ac:dyDescent="0.2">
      <c r="A42" s="18" t="s">
        <v>116</v>
      </c>
      <c r="B42" s="18" t="s">
        <v>117</v>
      </c>
      <c r="C42" s="18" t="s">
        <v>118</v>
      </c>
      <c r="D42" s="18" t="s">
        <v>119</v>
      </c>
      <c r="E42" s="18" t="s">
        <v>120</v>
      </c>
      <c r="F42" s="18" t="s">
        <v>121</v>
      </c>
      <c r="G42" s="18" t="s">
        <v>122</v>
      </c>
      <c r="H42" s="18" t="s">
        <v>123</v>
      </c>
      <c r="I42" s="18" t="s">
        <v>123</v>
      </c>
      <c r="J42" s="18" t="s">
        <v>124</v>
      </c>
      <c r="K42" s="18" t="s">
        <v>125</v>
      </c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A42" s="22"/>
      <c r="GB42" s="22"/>
      <c r="GC42" s="22"/>
      <c r="GD42" s="22"/>
      <c r="GE42" s="22"/>
      <c r="GF42" s="22"/>
      <c r="GG42" s="22"/>
      <c r="GH42" s="22"/>
      <c r="GI42" s="22"/>
      <c r="GJ42" s="22"/>
      <c r="GK42" s="22"/>
      <c r="GL42" s="22"/>
      <c r="GM42" s="22"/>
      <c r="GN42" s="22"/>
      <c r="GO42" s="22"/>
      <c r="GP42" s="22"/>
      <c r="GQ42" s="22"/>
      <c r="GR42" s="22"/>
      <c r="GS42" s="22"/>
      <c r="GT42" s="22"/>
      <c r="GU42" s="22"/>
      <c r="GV42" s="22"/>
      <c r="GW42" s="22"/>
      <c r="GX42" s="22"/>
      <c r="GY42" s="22"/>
      <c r="GZ42" s="22"/>
      <c r="HA42" s="22"/>
      <c r="HB42" s="22"/>
      <c r="HC42" s="22"/>
      <c r="HD42" s="22"/>
      <c r="HE42" s="22"/>
      <c r="HF42" s="22"/>
      <c r="HG42" s="22"/>
      <c r="HH42" s="22"/>
      <c r="HI42" s="22"/>
      <c r="HJ42" s="22"/>
      <c r="HK42" s="22"/>
      <c r="HL42" s="22"/>
      <c r="HM42" s="22"/>
      <c r="HN42" s="22"/>
      <c r="HO42" s="22"/>
      <c r="HP42" s="22"/>
      <c r="HQ42" s="22"/>
      <c r="HR42" s="22"/>
      <c r="HS42" s="22"/>
      <c r="HT42" s="22"/>
      <c r="HU42" s="22"/>
      <c r="HV42" s="22"/>
      <c r="HW42" s="22"/>
      <c r="HX42" s="22"/>
      <c r="HY42" s="22"/>
      <c r="HZ42" s="22"/>
      <c r="IA42" s="22"/>
      <c r="IB42" s="22"/>
      <c r="IC42" s="22"/>
      <c r="ID42" s="22"/>
      <c r="IE42" s="22"/>
      <c r="IF42" s="22"/>
      <c r="IG42" s="22"/>
      <c r="IH42" s="22"/>
      <c r="II42" s="22"/>
      <c r="IJ42" s="22"/>
      <c r="IK42" s="22"/>
      <c r="IL42" s="22"/>
      <c r="IM42" s="22"/>
      <c r="IN42" s="22"/>
      <c r="IO42" s="22"/>
      <c r="IP42" s="22"/>
      <c r="IQ42" s="22"/>
      <c r="IR42" s="22"/>
      <c r="IS42" s="22"/>
      <c r="IT42" s="22"/>
      <c r="IU42" s="22"/>
      <c r="IV42" s="22"/>
      <c r="IW42" s="22"/>
      <c r="IX42" s="22"/>
      <c r="IY42" s="22"/>
      <c r="IZ42" s="22"/>
      <c r="JA42" s="22"/>
      <c r="JB42" s="22"/>
      <c r="JC42" s="22"/>
      <c r="JD42" s="22"/>
      <c r="JE42" s="22"/>
      <c r="JF42" s="22"/>
      <c r="JG42" s="22"/>
      <c r="JH42" s="22"/>
      <c r="JI42" s="22"/>
      <c r="JJ42" s="22"/>
      <c r="JK42" s="22"/>
      <c r="JL42" s="22"/>
      <c r="JM42" s="22"/>
      <c r="JN42" s="22"/>
      <c r="JO42" s="22"/>
      <c r="JP42" s="22"/>
      <c r="JQ42" s="22"/>
      <c r="JR42" s="22"/>
      <c r="JS42" s="22"/>
      <c r="JT42" s="22"/>
      <c r="JU42" s="22"/>
      <c r="JV42" s="22"/>
      <c r="JW42" s="22"/>
      <c r="JX42" s="22"/>
      <c r="JY42" s="22"/>
      <c r="JZ42" s="22"/>
      <c r="KA42" s="22"/>
      <c r="KB42" s="22"/>
      <c r="KC42" s="22"/>
      <c r="KD42" s="22"/>
      <c r="KE42" s="22"/>
      <c r="KF42" s="22"/>
      <c r="KG42" s="22"/>
      <c r="KH42" s="22"/>
      <c r="KI42" s="22"/>
      <c r="KJ42" s="22"/>
      <c r="KK42" s="22"/>
      <c r="KL42" s="22"/>
      <c r="KM42" s="22"/>
      <c r="KN42" s="22"/>
      <c r="KO42" s="22"/>
      <c r="KP42" s="22"/>
      <c r="KQ42" s="22"/>
      <c r="KR42" s="22"/>
      <c r="KS42" s="22"/>
      <c r="KT42" s="22"/>
      <c r="KU42" s="22"/>
      <c r="KV42" s="22"/>
      <c r="KW42" s="22"/>
      <c r="KX42" s="22"/>
      <c r="KY42" s="22"/>
      <c r="KZ42" s="22"/>
      <c r="LA42" s="22"/>
      <c r="LB42" s="22"/>
      <c r="LC42" s="22"/>
      <c r="LD42" s="22"/>
      <c r="LE42" s="22"/>
      <c r="LF42" s="22"/>
      <c r="LG42" s="22"/>
      <c r="LH42" s="22"/>
      <c r="LI42" s="22"/>
      <c r="LJ42" s="22"/>
      <c r="LK42" s="22"/>
      <c r="LL42" s="22"/>
      <c r="LM42" s="22"/>
      <c r="LN42" s="22"/>
      <c r="LO42" s="22"/>
      <c r="LP42" s="22"/>
      <c r="LQ42" s="22"/>
      <c r="LR42" s="22"/>
      <c r="LS42" s="22"/>
      <c r="LT42" s="22"/>
      <c r="LU42" s="22"/>
      <c r="LV42" s="22"/>
      <c r="LW42" s="22"/>
      <c r="LX42" s="22"/>
      <c r="LY42" s="22"/>
      <c r="LZ42" s="22"/>
      <c r="MA42" s="22"/>
      <c r="MB42" s="22"/>
      <c r="MC42" s="22"/>
      <c r="MD42" s="22"/>
      <c r="ME42" s="22"/>
      <c r="MF42" s="22"/>
      <c r="MG42" s="22"/>
      <c r="MH42" s="22"/>
      <c r="MI42" s="22"/>
      <c r="MJ42" s="22"/>
      <c r="MK42" s="22"/>
      <c r="ML42" s="22"/>
      <c r="MM42" s="22"/>
      <c r="MN42" s="22"/>
      <c r="MO42" s="22"/>
      <c r="MP42" s="22"/>
      <c r="MQ42" s="22"/>
      <c r="MR42" s="22"/>
      <c r="MS42" s="22"/>
      <c r="MT42" s="22"/>
      <c r="MU42" s="22"/>
      <c r="MV42" s="22"/>
      <c r="MW42" s="22"/>
      <c r="MX42" s="22"/>
      <c r="MY42" s="22"/>
      <c r="MZ42" s="22"/>
      <c r="NA42" s="22"/>
      <c r="NB42" s="22"/>
      <c r="NC42" s="22"/>
      <c r="ND42" s="22"/>
      <c r="NE42" s="22"/>
      <c r="NF42" s="22"/>
      <c r="NG42" s="22"/>
      <c r="NH42" s="22"/>
      <c r="NI42" s="22"/>
      <c r="NJ42" s="22"/>
      <c r="NK42" s="22"/>
      <c r="NL42" s="22"/>
      <c r="NM42" s="22"/>
      <c r="NN42" s="22"/>
      <c r="NO42" s="22"/>
      <c r="NP42" s="22"/>
      <c r="NQ42" s="22"/>
      <c r="NR42" s="22"/>
      <c r="NS42" s="22"/>
      <c r="NT42" s="22"/>
      <c r="NU42" s="22"/>
      <c r="NV42" s="22"/>
      <c r="NW42" s="22"/>
      <c r="NX42" s="22"/>
      <c r="NY42" s="22"/>
      <c r="NZ42" s="22"/>
      <c r="OA42" s="22"/>
      <c r="OB42" s="22"/>
      <c r="OC42" s="22"/>
      <c r="OD42" s="22"/>
      <c r="OE42" s="22"/>
      <c r="OF42" s="22"/>
      <c r="OG42" s="22"/>
      <c r="OH42" s="22"/>
      <c r="OI42" s="22"/>
      <c r="OJ42" s="22"/>
      <c r="OK42" s="22"/>
      <c r="OL42" s="22"/>
      <c r="OM42" s="22"/>
      <c r="ON42" s="22"/>
      <c r="OO42" s="22"/>
      <c r="OP42" s="22"/>
      <c r="OQ42" s="22"/>
      <c r="OR42" s="22"/>
      <c r="OS42" s="22"/>
      <c r="OT42" s="22"/>
      <c r="OU42" s="22"/>
      <c r="OV42" s="22"/>
      <c r="OW42" s="22"/>
      <c r="OX42" s="22"/>
      <c r="OY42" s="22"/>
      <c r="OZ42" s="22"/>
      <c r="PA42" s="22"/>
      <c r="PB42" s="22"/>
      <c r="PC42" s="22"/>
      <c r="PD42" s="22"/>
      <c r="PE42" s="22"/>
      <c r="PF42" s="22"/>
      <c r="PG42" s="22"/>
      <c r="PH42" s="22"/>
      <c r="PI42" s="22"/>
      <c r="PJ42" s="22"/>
      <c r="PK42" s="22"/>
      <c r="PL42" s="22"/>
      <c r="PM42" s="22"/>
      <c r="PN42" s="22"/>
      <c r="PO42" s="22"/>
      <c r="PP42" s="22"/>
      <c r="PQ42" s="22"/>
      <c r="PR42" s="22"/>
      <c r="PS42" s="22"/>
      <c r="PT42" s="22"/>
      <c r="PU42" s="22"/>
      <c r="PV42" s="22"/>
      <c r="PW42" s="22"/>
      <c r="PX42" s="22"/>
      <c r="PY42" s="22"/>
      <c r="PZ42" s="22"/>
      <c r="QA42" s="22"/>
      <c r="QB42" s="22"/>
      <c r="QC42" s="22"/>
      <c r="QD42" s="22"/>
      <c r="QE42" s="22"/>
      <c r="QF42" s="22"/>
      <c r="QG42" s="22"/>
      <c r="QH42" s="22"/>
      <c r="QI42" s="22"/>
      <c r="QJ42" s="22"/>
      <c r="QK42" s="22"/>
      <c r="QL42" s="22"/>
      <c r="QM42" s="22"/>
      <c r="QN42" s="22"/>
      <c r="QO42" s="22"/>
      <c r="QP42" s="22"/>
      <c r="QQ42" s="22"/>
      <c r="QR42" s="22"/>
      <c r="QS42" s="22"/>
      <c r="QT42" s="22"/>
      <c r="QU42" s="22"/>
      <c r="QV42" s="22"/>
      <c r="QW42" s="22"/>
      <c r="QX42" s="22"/>
      <c r="QY42" s="22"/>
      <c r="QZ42" s="22"/>
      <c r="RA42" s="22"/>
      <c r="RB42" s="22"/>
      <c r="RC42" s="22"/>
      <c r="RD42" s="22"/>
      <c r="RE42" s="22"/>
      <c r="RF42" s="22"/>
      <c r="RG42" s="22"/>
      <c r="RH42" s="22"/>
      <c r="RI42" s="22"/>
      <c r="RJ42" s="22"/>
      <c r="RK42" s="22"/>
      <c r="RL42" s="22"/>
      <c r="RM42" s="22"/>
      <c r="RN42" s="22"/>
      <c r="RO42" s="22"/>
      <c r="RP42" s="22"/>
      <c r="RQ42" s="22"/>
      <c r="RR42" s="22"/>
      <c r="RS42" s="22"/>
      <c r="RT42" s="22"/>
      <c r="RU42" s="22"/>
      <c r="RV42" s="22"/>
      <c r="RW42" s="22"/>
      <c r="RX42" s="22"/>
      <c r="RY42" s="22"/>
      <c r="RZ42" s="22"/>
      <c r="SA42" s="22"/>
      <c r="SB42" s="22"/>
      <c r="SC42" s="22"/>
      <c r="SD42" s="22"/>
      <c r="SE42" s="22"/>
      <c r="SF42" s="22"/>
      <c r="SG42" s="22"/>
      <c r="SH42" s="22"/>
      <c r="SI42" s="22"/>
      <c r="SJ42" s="22"/>
      <c r="SK42" s="22"/>
      <c r="SL42" s="22"/>
      <c r="SM42" s="22"/>
      <c r="SN42" s="22"/>
      <c r="SO42" s="22"/>
      <c r="SP42" s="22"/>
      <c r="SQ42" s="22"/>
      <c r="SR42" s="22"/>
      <c r="SS42" s="22"/>
      <c r="ST42" s="22"/>
      <c r="SU42" s="22"/>
      <c r="SV42" s="22"/>
      <c r="SW42" s="22"/>
      <c r="SX42" s="22"/>
      <c r="SY42" s="22"/>
      <c r="SZ42" s="22"/>
      <c r="TA42" s="22"/>
      <c r="TB42" s="22"/>
      <c r="TC42" s="22"/>
      <c r="TD42" s="22"/>
      <c r="TE42" s="22"/>
      <c r="TF42" s="22"/>
      <c r="TG42" s="22"/>
      <c r="TH42" s="22"/>
      <c r="TI42" s="22"/>
      <c r="TJ42" s="22"/>
      <c r="TK42" s="22"/>
      <c r="TL42" s="22"/>
      <c r="TM42" s="22"/>
      <c r="TN42" s="22"/>
      <c r="TO42" s="22"/>
      <c r="TP42" s="22"/>
      <c r="TQ42" s="22"/>
      <c r="TR42" s="22"/>
      <c r="TS42" s="22"/>
      <c r="TT42" s="22"/>
      <c r="TU42" s="22"/>
      <c r="TV42" s="22"/>
      <c r="TW42" s="22"/>
      <c r="TX42" s="22"/>
      <c r="TY42" s="22"/>
      <c r="TZ42" s="22"/>
      <c r="UA42" s="22"/>
      <c r="UB42" s="22"/>
      <c r="UC42" s="22"/>
      <c r="UD42" s="22"/>
      <c r="UE42" s="22"/>
      <c r="UF42" s="22"/>
      <c r="UG42" s="22"/>
      <c r="UH42" s="22"/>
      <c r="UI42" s="22"/>
      <c r="UJ42" s="22"/>
      <c r="UK42" s="22"/>
      <c r="UL42" s="22"/>
      <c r="UM42" s="22"/>
      <c r="UN42" s="22"/>
      <c r="UO42" s="22"/>
      <c r="UP42" s="22"/>
      <c r="UQ42" s="22"/>
      <c r="UR42" s="22"/>
      <c r="US42" s="22"/>
      <c r="UT42" s="22"/>
      <c r="UU42" s="22"/>
      <c r="UV42" s="22"/>
      <c r="UW42" s="22"/>
      <c r="UX42" s="22"/>
      <c r="UY42" s="22"/>
      <c r="UZ42" s="22"/>
      <c r="VA42" s="22"/>
      <c r="VB42" s="22"/>
      <c r="VC42" s="22"/>
      <c r="VD42" s="22"/>
      <c r="VE42" s="22"/>
      <c r="VF42" s="22"/>
      <c r="VG42" s="22"/>
      <c r="VH42" s="22"/>
      <c r="VI42" s="22"/>
      <c r="VJ42" s="22"/>
      <c r="VK42" s="22"/>
      <c r="VL42" s="22"/>
      <c r="VM42" s="22"/>
      <c r="VN42" s="22"/>
      <c r="VO42" s="22"/>
      <c r="VP42" s="22"/>
      <c r="VQ42" s="22"/>
      <c r="VR42" s="22"/>
      <c r="VS42" s="22"/>
      <c r="VT42" s="22"/>
      <c r="VU42" s="22"/>
      <c r="VV42" s="22"/>
      <c r="VW42" s="22"/>
      <c r="VX42" s="22"/>
      <c r="VY42" s="22"/>
      <c r="VZ42" s="22"/>
      <c r="WA42" s="22"/>
      <c r="WB42" s="22"/>
      <c r="WC42" s="22"/>
      <c r="WD42" s="22"/>
      <c r="WE42" s="22"/>
      <c r="WF42" s="22"/>
      <c r="WG42" s="22"/>
      <c r="WH42" s="22"/>
      <c r="WI42" s="22"/>
      <c r="WJ42" s="22"/>
      <c r="WK42" s="22"/>
      <c r="WL42" s="22"/>
      <c r="WM42" s="22"/>
      <c r="WN42" s="22"/>
      <c r="WO42" s="22"/>
      <c r="WP42" s="22"/>
      <c r="WQ42" s="22"/>
      <c r="WR42" s="22"/>
      <c r="WS42" s="22"/>
      <c r="WT42" s="22"/>
      <c r="WU42" s="22"/>
      <c r="WV42" s="22"/>
      <c r="WW42" s="22"/>
      <c r="WX42" s="22"/>
      <c r="WY42" s="22"/>
      <c r="WZ42" s="22"/>
      <c r="XA42" s="22"/>
      <c r="XB42" s="22"/>
      <c r="XC42" s="22"/>
      <c r="XD42" s="22"/>
      <c r="XE42" s="22"/>
      <c r="XF42" s="22"/>
      <c r="XG42" s="22"/>
      <c r="XH42" s="22"/>
      <c r="XI42" s="22"/>
      <c r="XJ42" s="22"/>
      <c r="XK42" s="22"/>
      <c r="XL42" s="22"/>
      <c r="XM42" s="22"/>
      <c r="XN42" s="22"/>
      <c r="XO42" s="22"/>
      <c r="XP42" s="22"/>
      <c r="XQ42" s="22"/>
      <c r="XR42" s="22"/>
      <c r="XS42" s="22"/>
      <c r="XT42" s="22"/>
      <c r="XU42" s="22"/>
      <c r="XV42" s="22"/>
      <c r="XW42" s="22"/>
      <c r="XX42" s="22"/>
      <c r="XY42" s="22"/>
      <c r="XZ42" s="22"/>
      <c r="YA42" s="22"/>
      <c r="YB42" s="22"/>
      <c r="YC42" s="22"/>
      <c r="YD42" s="22"/>
      <c r="YE42" s="22"/>
      <c r="YF42" s="22"/>
      <c r="YG42" s="22"/>
      <c r="YH42" s="22"/>
      <c r="YI42" s="22"/>
      <c r="YJ42" s="22"/>
      <c r="YK42" s="22"/>
      <c r="YL42" s="22"/>
      <c r="YM42" s="22"/>
      <c r="YN42" s="22"/>
      <c r="YO42" s="22"/>
      <c r="YP42" s="22"/>
      <c r="YQ42" s="22"/>
      <c r="YR42" s="22"/>
      <c r="YS42" s="22"/>
      <c r="YT42" s="22"/>
      <c r="YU42" s="22"/>
      <c r="YV42" s="22"/>
      <c r="YW42" s="22"/>
      <c r="YX42" s="22"/>
      <c r="YY42" s="22"/>
      <c r="YZ42" s="22"/>
      <c r="ZA42" s="22"/>
      <c r="ZB42" s="22"/>
      <c r="ZC42" s="22"/>
      <c r="ZD42" s="22"/>
      <c r="ZE42" s="22"/>
      <c r="ZF42" s="22"/>
      <c r="ZG42" s="22"/>
      <c r="ZH42" s="22"/>
      <c r="ZI42" s="22"/>
      <c r="ZJ42" s="22"/>
      <c r="ZK42" s="22"/>
      <c r="ZL42" s="22"/>
      <c r="ZM42" s="22"/>
      <c r="ZN42" s="22"/>
      <c r="ZO42" s="22"/>
      <c r="ZP42" s="22"/>
      <c r="ZQ42" s="22"/>
      <c r="ZR42" s="22"/>
      <c r="ZS42" s="22"/>
      <c r="ZT42" s="22"/>
      <c r="ZU42" s="22"/>
      <c r="ZV42" s="22"/>
      <c r="ZW42" s="22"/>
      <c r="ZX42" s="22"/>
      <c r="ZY42" s="22"/>
      <c r="ZZ42" s="22"/>
      <c r="AAA42" s="22"/>
      <c r="AAB42" s="22"/>
      <c r="AAC42" s="22"/>
      <c r="AAD42" s="22"/>
      <c r="AAE42" s="22"/>
      <c r="AAF42" s="22"/>
      <c r="AAG42" s="22"/>
      <c r="AAH42" s="22"/>
      <c r="AAI42" s="22"/>
      <c r="AAJ42" s="22"/>
      <c r="AAK42" s="22"/>
      <c r="AAL42" s="22"/>
      <c r="AAM42" s="22"/>
      <c r="AAN42" s="22"/>
      <c r="AAO42" s="22"/>
      <c r="AAP42" s="22"/>
      <c r="AAQ42" s="22"/>
      <c r="AAR42" s="22"/>
      <c r="AAS42" s="22"/>
      <c r="AAT42" s="22"/>
      <c r="AAU42" s="22"/>
      <c r="AAV42" s="22"/>
      <c r="AAW42" s="22"/>
      <c r="AAX42" s="22"/>
      <c r="AAY42" s="22"/>
      <c r="AAZ42" s="22"/>
      <c r="ABA42" s="22"/>
      <c r="ABB42" s="22"/>
      <c r="ABC42" s="22"/>
      <c r="ABD42" s="22"/>
      <c r="ABE42" s="22"/>
      <c r="ABF42" s="22"/>
      <c r="ABG42" s="22"/>
      <c r="ABH42" s="22"/>
      <c r="ABI42" s="22"/>
      <c r="ABJ42" s="22"/>
      <c r="ABK42" s="22"/>
      <c r="ABL42" s="22"/>
      <c r="ABM42" s="22"/>
      <c r="ABN42" s="22"/>
      <c r="ABO42" s="22"/>
      <c r="ABP42" s="22"/>
      <c r="ABQ42" s="22"/>
      <c r="ABR42" s="22"/>
      <c r="ABS42" s="22"/>
      <c r="ABT42" s="22"/>
      <c r="ABU42" s="22"/>
      <c r="ABV42" s="22"/>
      <c r="ABW42" s="22"/>
      <c r="ABX42" s="22"/>
      <c r="ABY42" s="22"/>
      <c r="ABZ42" s="22"/>
      <c r="ACA42" s="22"/>
      <c r="ACB42" s="22"/>
      <c r="ACC42" s="22"/>
      <c r="ACD42" s="22"/>
      <c r="ACE42" s="22"/>
      <c r="ACF42" s="22"/>
      <c r="ACG42" s="22"/>
      <c r="ACH42" s="22"/>
      <c r="ACI42" s="22"/>
      <c r="ACJ42" s="22"/>
      <c r="ACK42" s="22"/>
      <c r="ACL42" s="22"/>
      <c r="ACM42" s="22"/>
      <c r="ACN42" s="22"/>
      <c r="ACO42" s="22"/>
      <c r="ACP42" s="22"/>
      <c r="ACQ42" s="22"/>
      <c r="ACR42" s="22"/>
      <c r="ACS42" s="22"/>
      <c r="ACT42" s="22"/>
      <c r="ACU42" s="22"/>
      <c r="ACV42" s="22"/>
      <c r="ACW42" s="22"/>
      <c r="ACX42" s="22"/>
      <c r="ACY42" s="22"/>
      <c r="ACZ42" s="22"/>
      <c r="ADA42" s="22"/>
      <c r="ADB42" s="22"/>
      <c r="ADC42" s="22"/>
      <c r="ADD42" s="22"/>
      <c r="ADE42" s="22"/>
      <c r="ADF42" s="22"/>
      <c r="ADG42" s="22"/>
      <c r="ADH42" s="22"/>
      <c r="ADI42" s="22"/>
      <c r="ADJ42" s="22"/>
      <c r="ADK42" s="22"/>
      <c r="ADL42" s="22"/>
      <c r="ADM42" s="22"/>
      <c r="ADN42" s="22"/>
      <c r="ADO42" s="22"/>
      <c r="ADP42" s="22"/>
      <c r="ADQ42" s="22"/>
      <c r="ADR42" s="22"/>
      <c r="ADS42" s="22"/>
      <c r="ADT42" s="22"/>
      <c r="ADU42" s="22"/>
      <c r="ADV42" s="22"/>
      <c r="ADW42" s="22"/>
      <c r="ADX42" s="22"/>
      <c r="ADY42" s="22"/>
      <c r="ADZ42" s="22"/>
      <c r="AEA42" s="22"/>
      <c r="AEB42" s="22"/>
      <c r="AEC42" s="22"/>
      <c r="AED42" s="22"/>
      <c r="AEE42" s="22"/>
      <c r="AEF42" s="22"/>
      <c r="AEG42" s="22"/>
      <c r="AEH42" s="22"/>
      <c r="AEI42" s="22"/>
      <c r="AEJ42" s="22"/>
      <c r="AEK42" s="22"/>
      <c r="AEL42" s="22"/>
      <c r="AEM42" s="22"/>
      <c r="AEN42" s="22"/>
      <c r="AEO42" s="22"/>
      <c r="AEP42" s="22"/>
      <c r="AEQ42" s="22"/>
      <c r="AER42" s="22"/>
      <c r="AES42" s="22"/>
      <c r="AET42" s="22"/>
      <c r="AEU42" s="22"/>
      <c r="AEV42" s="22"/>
      <c r="AEW42" s="22"/>
      <c r="AEX42" s="22"/>
      <c r="AEY42" s="22"/>
      <c r="AEZ42" s="22"/>
      <c r="AFA42" s="22"/>
      <c r="AFB42" s="22"/>
      <c r="AFC42" s="22"/>
      <c r="AFD42" s="22"/>
      <c r="AFE42" s="22"/>
      <c r="AFF42" s="22"/>
      <c r="AFG42" s="22"/>
      <c r="AFH42" s="22"/>
      <c r="AFI42" s="22"/>
      <c r="AFJ42" s="22"/>
      <c r="AFK42" s="22"/>
      <c r="AFL42" s="22"/>
      <c r="AFM42" s="22"/>
      <c r="AFN42" s="22"/>
      <c r="AFO42" s="22"/>
      <c r="AFP42" s="22"/>
      <c r="AFQ42" s="22"/>
      <c r="AFR42" s="22"/>
      <c r="AFS42" s="22"/>
      <c r="AFT42" s="22"/>
      <c r="AFU42" s="22"/>
      <c r="AFV42" s="22"/>
      <c r="AFW42" s="22"/>
      <c r="AFX42" s="22"/>
      <c r="AFY42" s="22"/>
      <c r="AFZ42" s="22"/>
      <c r="AGA42" s="22"/>
      <c r="AGB42" s="22"/>
      <c r="AGC42" s="22"/>
      <c r="AGD42" s="22"/>
      <c r="AGE42" s="22"/>
      <c r="AGF42" s="22"/>
      <c r="AGG42" s="22"/>
      <c r="AGH42" s="22"/>
      <c r="AGI42" s="22"/>
      <c r="AGJ42" s="22"/>
      <c r="AGK42" s="22"/>
      <c r="AGL42" s="22"/>
      <c r="AGM42" s="22"/>
      <c r="AGN42" s="22"/>
      <c r="AGO42" s="22"/>
      <c r="AGP42" s="22"/>
      <c r="AGQ42" s="22"/>
      <c r="AGR42" s="22"/>
      <c r="AGS42" s="22"/>
      <c r="AGT42" s="22"/>
      <c r="AGU42" s="22"/>
      <c r="AGV42" s="22"/>
      <c r="AGW42" s="22"/>
      <c r="AGX42" s="22"/>
      <c r="AGY42" s="22"/>
      <c r="AGZ42" s="22"/>
      <c r="AHA42" s="22"/>
      <c r="AHB42" s="22"/>
      <c r="AHC42" s="22"/>
      <c r="AHD42" s="22"/>
      <c r="AHE42" s="22"/>
      <c r="AHF42" s="22"/>
      <c r="AHG42" s="22"/>
      <c r="AHH42" s="22"/>
      <c r="AHI42" s="22"/>
      <c r="AHJ42" s="22"/>
      <c r="AHK42" s="22"/>
      <c r="AHL42" s="22"/>
      <c r="AHM42" s="22"/>
      <c r="AHN42" s="22"/>
      <c r="AHO42" s="22"/>
      <c r="AHP42" s="22"/>
      <c r="AHQ42" s="22"/>
      <c r="AHR42" s="22"/>
      <c r="AHS42" s="22"/>
      <c r="AHT42" s="22"/>
      <c r="AHU42" s="22"/>
      <c r="AHV42" s="22"/>
      <c r="AHW42" s="22"/>
      <c r="AHX42" s="22"/>
      <c r="AHY42" s="22"/>
      <c r="AHZ42" s="22"/>
      <c r="AIA42" s="22"/>
      <c r="AIB42" s="22"/>
      <c r="AIC42" s="22"/>
      <c r="AID42" s="22"/>
      <c r="AIE42" s="22"/>
      <c r="AIF42" s="22"/>
      <c r="AIG42" s="22"/>
      <c r="AIH42" s="22"/>
      <c r="AII42" s="22"/>
      <c r="AIJ42" s="22"/>
      <c r="AIK42" s="22"/>
      <c r="AIL42" s="22"/>
      <c r="AIM42" s="22"/>
      <c r="AIN42" s="22"/>
      <c r="AIO42" s="22"/>
      <c r="AIP42" s="22"/>
      <c r="AIQ42" s="22"/>
      <c r="AIR42" s="22"/>
      <c r="AIS42" s="22"/>
      <c r="AIT42" s="22"/>
      <c r="AIU42" s="22"/>
      <c r="AIV42" s="22"/>
      <c r="AIW42" s="22"/>
      <c r="AIX42" s="22"/>
      <c r="AIY42" s="22"/>
      <c r="AIZ42" s="22"/>
      <c r="AJA42" s="22"/>
      <c r="AJB42" s="22"/>
      <c r="AJC42" s="22"/>
      <c r="AJD42" s="22"/>
      <c r="AJE42" s="22"/>
      <c r="AJF42" s="22"/>
      <c r="AJG42" s="22"/>
      <c r="AJH42" s="22"/>
      <c r="AJI42" s="22"/>
      <c r="AJJ42" s="22"/>
      <c r="AJK42" s="22"/>
      <c r="AJL42" s="22"/>
      <c r="AJM42" s="22"/>
      <c r="AJN42" s="22"/>
      <c r="AJO42" s="22"/>
      <c r="AJP42" s="22"/>
      <c r="AJQ42" s="22"/>
      <c r="AJR42" s="22"/>
      <c r="AJS42" s="22"/>
      <c r="AJT42" s="22"/>
      <c r="AJU42" s="22"/>
      <c r="AJV42" s="22"/>
      <c r="AJW42" s="22"/>
      <c r="AJX42" s="22"/>
      <c r="AJY42" s="22"/>
      <c r="AJZ42" s="22"/>
      <c r="AKA42" s="22"/>
      <c r="AKB42" s="22"/>
      <c r="AKC42" s="22"/>
      <c r="AKD42" s="22"/>
      <c r="AKE42" s="22"/>
      <c r="AKF42" s="22"/>
      <c r="AKG42" s="22"/>
      <c r="AKH42" s="22"/>
      <c r="AKI42" s="22"/>
      <c r="AKJ42" s="22"/>
      <c r="AKK42" s="22"/>
      <c r="AKL42" s="22"/>
      <c r="AKM42" s="22"/>
      <c r="AKN42" s="22"/>
      <c r="AKO42" s="22"/>
      <c r="AKP42" s="22"/>
      <c r="AKQ42" s="22"/>
      <c r="AKR42" s="22"/>
      <c r="AKS42" s="22"/>
      <c r="AKT42" s="22"/>
      <c r="AKU42" s="22"/>
      <c r="AKV42" s="22"/>
      <c r="AKW42" s="22"/>
      <c r="AKX42" s="22"/>
      <c r="AKY42" s="22"/>
      <c r="AKZ42" s="22"/>
      <c r="ALA42" s="22"/>
      <c r="ALB42" s="22"/>
      <c r="ALC42" s="22"/>
      <c r="ALD42" s="22"/>
      <c r="ALE42" s="22"/>
      <c r="ALF42" s="22"/>
      <c r="ALG42" s="22"/>
      <c r="ALH42" s="22"/>
      <c r="ALI42" s="22"/>
      <c r="ALJ42" s="22"/>
      <c r="ALK42" s="22"/>
      <c r="ALL42" s="22"/>
      <c r="ALM42" s="22"/>
      <c r="ALN42" s="22"/>
      <c r="ALO42" s="22"/>
      <c r="ALP42" s="22"/>
      <c r="ALQ42" s="22"/>
      <c r="ALR42" s="22"/>
      <c r="ALS42" s="22"/>
      <c r="ALT42" s="22"/>
      <c r="ALU42" s="22"/>
      <c r="ALV42" s="22"/>
      <c r="ALW42" s="22"/>
      <c r="ALX42" s="22"/>
      <c r="ALY42" s="22"/>
      <c r="ALZ42" s="22"/>
      <c r="AMA42"/>
      <c r="AMB42"/>
      <c r="AMC42"/>
      <c r="AMD42"/>
      <c r="AME42"/>
      <c r="AMF42"/>
      <c r="AMG42"/>
      <c r="AMH42"/>
      <c r="AMI42"/>
      <c r="AMJ42"/>
      <c r="AMK42"/>
    </row>
    <row r="43" spans="1:1025" ht="25.5" x14ac:dyDescent="0.2">
      <c r="A43" s="29">
        <v>6</v>
      </c>
      <c r="B43" s="76" t="s">
        <v>207</v>
      </c>
      <c r="C43" s="30" t="s">
        <v>212</v>
      </c>
      <c r="D43" s="31">
        <v>4</v>
      </c>
      <c r="E43" s="22"/>
      <c r="F43" s="26">
        <f>8.33</f>
        <v>8.33</v>
      </c>
      <c r="G43" s="26"/>
      <c r="H43" s="26"/>
      <c r="I43" s="26"/>
      <c r="J43" s="26">
        <f>AVERAGE(F43:I43)</f>
        <v>8.33</v>
      </c>
      <c r="K43" s="27">
        <f>D43*J43</f>
        <v>33.32</v>
      </c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A43" s="22"/>
      <c r="GB43" s="22"/>
      <c r="GC43" s="22"/>
      <c r="GD43" s="22"/>
      <c r="GE43" s="22"/>
      <c r="GF43" s="22"/>
      <c r="GG43" s="22"/>
      <c r="GH43" s="22"/>
      <c r="GI43" s="22"/>
      <c r="GJ43" s="22"/>
      <c r="GK43" s="22"/>
      <c r="GL43" s="22"/>
      <c r="GM43" s="22"/>
      <c r="GN43" s="22"/>
      <c r="GO43" s="22"/>
      <c r="GP43" s="22"/>
      <c r="GQ43" s="22"/>
      <c r="GR43" s="22"/>
      <c r="GS43" s="22"/>
      <c r="GT43" s="22"/>
      <c r="GU43" s="22"/>
      <c r="GV43" s="22"/>
      <c r="GW43" s="22"/>
      <c r="GX43" s="22"/>
      <c r="GY43" s="22"/>
      <c r="GZ43" s="22"/>
      <c r="HA43" s="22"/>
      <c r="HB43" s="22"/>
      <c r="HC43" s="22"/>
      <c r="HD43" s="22"/>
      <c r="HE43" s="22"/>
      <c r="HF43" s="22"/>
      <c r="HG43" s="22"/>
      <c r="HH43" s="22"/>
      <c r="HI43" s="22"/>
      <c r="HJ43" s="22"/>
      <c r="HK43" s="22"/>
      <c r="HL43" s="22"/>
      <c r="HM43" s="22"/>
      <c r="HN43" s="22"/>
      <c r="HO43" s="22"/>
      <c r="HP43" s="22"/>
      <c r="HQ43" s="22"/>
      <c r="HR43" s="22"/>
      <c r="HS43" s="22"/>
      <c r="HT43" s="22"/>
      <c r="HU43" s="22"/>
      <c r="HV43" s="22"/>
      <c r="HW43" s="22"/>
      <c r="HX43" s="22"/>
      <c r="HY43" s="22"/>
      <c r="HZ43" s="22"/>
      <c r="IA43" s="22"/>
      <c r="IB43" s="22"/>
      <c r="IC43" s="22"/>
      <c r="ID43" s="22"/>
      <c r="IE43" s="22"/>
      <c r="IF43" s="22"/>
      <c r="IG43" s="22"/>
      <c r="IH43" s="22"/>
      <c r="II43" s="22"/>
      <c r="IJ43" s="22"/>
      <c r="IK43" s="22"/>
      <c r="IL43" s="22"/>
      <c r="IM43" s="22"/>
      <c r="IN43" s="22"/>
      <c r="IO43" s="22"/>
      <c r="IP43" s="22"/>
      <c r="IQ43" s="22"/>
      <c r="IR43" s="22"/>
      <c r="IS43" s="22"/>
      <c r="IT43" s="22"/>
      <c r="IU43" s="22"/>
      <c r="IV43" s="22"/>
      <c r="IW43" s="22"/>
      <c r="IX43" s="22"/>
      <c r="IY43" s="22"/>
      <c r="IZ43" s="22"/>
      <c r="JA43" s="22"/>
      <c r="JB43" s="22"/>
      <c r="JC43" s="22"/>
      <c r="JD43" s="22"/>
      <c r="JE43" s="22"/>
      <c r="JF43" s="22"/>
      <c r="JG43" s="22"/>
      <c r="JH43" s="22"/>
      <c r="JI43" s="22"/>
      <c r="JJ43" s="22"/>
      <c r="JK43" s="22"/>
      <c r="JL43" s="22"/>
      <c r="JM43" s="22"/>
      <c r="JN43" s="22"/>
      <c r="JO43" s="22"/>
      <c r="JP43" s="22"/>
      <c r="JQ43" s="22"/>
      <c r="JR43" s="22"/>
      <c r="JS43" s="22"/>
      <c r="JT43" s="22"/>
      <c r="JU43" s="22"/>
      <c r="JV43" s="22"/>
      <c r="JW43" s="22"/>
      <c r="JX43" s="22"/>
      <c r="JY43" s="22"/>
      <c r="JZ43" s="22"/>
      <c r="KA43" s="22"/>
      <c r="KB43" s="22"/>
      <c r="KC43" s="22"/>
      <c r="KD43" s="22"/>
      <c r="KE43" s="22"/>
      <c r="KF43" s="22"/>
      <c r="KG43" s="22"/>
      <c r="KH43" s="22"/>
      <c r="KI43" s="22"/>
      <c r="KJ43" s="22"/>
      <c r="KK43" s="22"/>
      <c r="KL43" s="22"/>
      <c r="KM43" s="22"/>
      <c r="KN43" s="22"/>
      <c r="KO43" s="22"/>
      <c r="KP43" s="22"/>
      <c r="KQ43" s="22"/>
      <c r="KR43" s="22"/>
      <c r="KS43" s="22"/>
      <c r="KT43" s="22"/>
      <c r="KU43" s="22"/>
      <c r="KV43" s="22"/>
      <c r="KW43" s="22"/>
      <c r="KX43" s="22"/>
      <c r="KY43" s="22"/>
      <c r="KZ43" s="22"/>
      <c r="LA43" s="22"/>
      <c r="LB43" s="22"/>
      <c r="LC43" s="22"/>
      <c r="LD43" s="22"/>
      <c r="LE43" s="22"/>
      <c r="LF43" s="22"/>
      <c r="LG43" s="22"/>
      <c r="LH43" s="22"/>
      <c r="LI43" s="22"/>
      <c r="LJ43" s="22"/>
      <c r="LK43" s="22"/>
      <c r="LL43" s="22"/>
      <c r="LM43" s="22"/>
      <c r="LN43" s="22"/>
      <c r="LO43" s="22"/>
      <c r="LP43" s="22"/>
      <c r="LQ43" s="22"/>
      <c r="LR43" s="22"/>
      <c r="LS43" s="22"/>
      <c r="LT43" s="22"/>
      <c r="LU43" s="22"/>
      <c r="LV43" s="22"/>
      <c r="LW43" s="22"/>
      <c r="LX43" s="22"/>
      <c r="LY43" s="22"/>
      <c r="LZ43" s="22"/>
      <c r="MA43" s="22"/>
      <c r="MB43" s="22"/>
      <c r="MC43" s="22"/>
      <c r="MD43" s="22"/>
      <c r="ME43" s="22"/>
      <c r="MF43" s="22"/>
      <c r="MG43" s="22"/>
      <c r="MH43" s="22"/>
      <c r="MI43" s="22"/>
      <c r="MJ43" s="22"/>
      <c r="MK43" s="22"/>
      <c r="ML43" s="22"/>
      <c r="MM43" s="22"/>
      <c r="MN43" s="22"/>
      <c r="MO43" s="22"/>
      <c r="MP43" s="22"/>
      <c r="MQ43" s="22"/>
      <c r="MR43" s="22"/>
      <c r="MS43" s="22"/>
      <c r="MT43" s="22"/>
      <c r="MU43" s="22"/>
      <c r="MV43" s="22"/>
      <c r="MW43" s="22"/>
      <c r="MX43" s="22"/>
      <c r="MY43" s="22"/>
      <c r="MZ43" s="22"/>
      <c r="NA43" s="22"/>
      <c r="NB43" s="22"/>
      <c r="NC43" s="22"/>
      <c r="ND43" s="22"/>
      <c r="NE43" s="22"/>
      <c r="NF43" s="22"/>
      <c r="NG43" s="22"/>
      <c r="NH43" s="22"/>
      <c r="NI43" s="22"/>
      <c r="NJ43" s="22"/>
      <c r="NK43" s="22"/>
      <c r="NL43" s="22"/>
      <c r="NM43" s="22"/>
      <c r="NN43" s="22"/>
      <c r="NO43" s="22"/>
      <c r="NP43" s="22"/>
      <c r="NQ43" s="22"/>
      <c r="NR43" s="22"/>
      <c r="NS43" s="22"/>
      <c r="NT43" s="22"/>
      <c r="NU43" s="22"/>
      <c r="NV43" s="22"/>
      <c r="NW43" s="22"/>
      <c r="NX43" s="22"/>
      <c r="NY43" s="22"/>
      <c r="NZ43" s="22"/>
      <c r="OA43" s="22"/>
      <c r="OB43" s="22"/>
      <c r="OC43" s="22"/>
      <c r="OD43" s="22"/>
      <c r="OE43" s="22"/>
      <c r="OF43" s="22"/>
      <c r="OG43" s="22"/>
      <c r="OH43" s="22"/>
      <c r="OI43" s="22"/>
      <c r="OJ43" s="22"/>
      <c r="OK43" s="22"/>
      <c r="OL43" s="22"/>
      <c r="OM43" s="22"/>
      <c r="ON43" s="22"/>
      <c r="OO43" s="22"/>
      <c r="OP43" s="22"/>
      <c r="OQ43" s="22"/>
      <c r="OR43" s="22"/>
      <c r="OS43" s="22"/>
      <c r="OT43" s="22"/>
      <c r="OU43" s="22"/>
      <c r="OV43" s="22"/>
      <c r="OW43" s="22"/>
      <c r="OX43" s="22"/>
      <c r="OY43" s="22"/>
      <c r="OZ43" s="22"/>
      <c r="PA43" s="22"/>
      <c r="PB43" s="22"/>
      <c r="PC43" s="22"/>
      <c r="PD43" s="22"/>
      <c r="PE43" s="22"/>
      <c r="PF43" s="22"/>
      <c r="PG43" s="22"/>
      <c r="PH43" s="22"/>
      <c r="PI43" s="22"/>
      <c r="PJ43" s="22"/>
      <c r="PK43" s="22"/>
      <c r="PL43" s="22"/>
      <c r="PM43" s="22"/>
      <c r="PN43" s="22"/>
      <c r="PO43" s="22"/>
      <c r="PP43" s="22"/>
      <c r="PQ43" s="22"/>
      <c r="PR43" s="22"/>
      <c r="PS43" s="22"/>
      <c r="PT43" s="22"/>
      <c r="PU43" s="22"/>
      <c r="PV43" s="22"/>
      <c r="PW43" s="22"/>
      <c r="PX43" s="22"/>
      <c r="PY43" s="22"/>
      <c r="PZ43" s="22"/>
      <c r="QA43" s="22"/>
      <c r="QB43" s="22"/>
      <c r="QC43" s="22"/>
      <c r="QD43" s="22"/>
      <c r="QE43" s="22"/>
      <c r="QF43" s="22"/>
      <c r="QG43" s="22"/>
      <c r="QH43" s="22"/>
      <c r="QI43" s="22"/>
      <c r="QJ43" s="22"/>
      <c r="QK43" s="22"/>
      <c r="QL43" s="22"/>
      <c r="QM43" s="22"/>
      <c r="QN43" s="22"/>
      <c r="QO43" s="22"/>
      <c r="QP43" s="22"/>
      <c r="QQ43" s="22"/>
      <c r="QR43" s="22"/>
      <c r="QS43" s="22"/>
      <c r="QT43" s="22"/>
      <c r="QU43" s="22"/>
      <c r="QV43" s="22"/>
      <c r="QW43" s="22"/>
      <c r="QX43" s="22"/>
      <c r="QY43" s="22"/>
      <c r="QZ43" s="22"/>
      <c r="RA43" s="22"/>
      <c r="RB43" s="22"/>
      <c r="RC43" s="22"/>
      <c r="RD43" s="22"/>
      <c r="RE43" s="22"/>
      <c r="RF43" s="22"/>
      <c r="RG43" s="22"/>
      <c r="RH43" s="22"/>
      <c r="RI43" s="22"/>
      <c r="RJ43" s="22"/>
      <c r="RK43" s="22"/>
      <c r="RL43" s="22"/>
      <c r="RM43" s="22"/>
      <c r="RN43" s="22"/>
      <c r="RO43" s="22"/>
      <c r="RP43" s="22"/>
      <c r="RQ43" s="22"/>
      <c r="RR43" s="22"/>
      <c r="RS43" s="22"/>
      <c r="RT43" s="22"/>
      <c r="RU43" s="22"/>
      <c r="RV43" s="22"/>
      <c r="RW43" s="22"/>
      <c r="RX43" s="22"/>
      <c r="RY43" s="22"/>
      <c r="RZ43" s="22"/>
      <c r="SA43" s="22"/>
      <c r="SB43" s="22"/>
      <c r="SC43" s="22"/>
      <c r="SD43" s="22"/>
      <c r="SE43" s="22"/>
      <c r="SF43" s="22"/>
      <c r="SG43" s="22"/>
      <c r="SH43" s="22"/>
      <c r="SI43" s="22"/>
      <c r="SJ43" s="22"/>
      <c r="SK43" s="22"/>
      <c r="SL43" s="22"/>
      <c r="SM43" s="22"/>
      <c r="SN43" s="22"/>
      <c r="SO43" s="22"/>
      <c r="SP43" s="22"/>
      <c r="SQ43" s="22"/>
      <c r="SR43" s="22"/>
      <c r="SS43" s="22"/>
      <c r="ST43" s="22"/>
      <c r="SU43" s="22"/>
      <c r="SV43" s="22"/>
      <c r="SW43" s="22"/>
      <c r="SX43" s="22"/>
      <c r="SY43" s="22"/>
      <c r="SZ43" s="22"/>
      <c r="TA43" s="22"/>
      <c r="TB43" s="22"/>
      <c r="TC43" s="22"/>
      <c r="TD43" s="22"/>
      <c r="TE43" s="22"/>
      <c r="TF43" s="22"/>
      <c r="TG43" s="22"/>
      <c r="TH43" s="22"/>
      <c r="TI43" s="22"/>
      <c r="TJ43" s="22"/>
      <c r="TK43" s="22"/>
      <c r="TL43" s="22"/>
      <c r="TM43" s="22"/>
      <c r="TN43" s="22"/>
      <c r="TO43" s="22"/>
      <c r="TP43" s="22"/>
      <c r="TQ43" s="22"/>
      <c r="TR43" s="22"/>
      <c r="TS43" s="22"/>
      <c r="TT43" s="22"/>
      <c r="TU43" s="22"/>
      <c r="TV43" s="22"/>
      <c r="TW43" s="22"/>
      <c r="TX43" s="22"/>
      <c r="TY43" s="22"/>
      <c r="TZ43" s="22"/>
      <c r="UA43" s="22"/>
      <c r="UB43" s="22"/>
      <c r="UC43" s="22"/>
      <c r="UD43" s="22"/>
      <c r="UE43" s="22"/>
      <c r="UF43" s="22"/>
      <c r="UG43" s="22"/>
      <c r="UH43" s="22"/>
      <c r="UI43" s="22"/>
      <c r="UJ43" s="22"/>
      <c r="UK43" s="22"/>
      <c r="UL43" s="22"/>
      <c r="UM43" s="22"/>
      <c r="UN43" s="22"/>
      <c r="UO43" s="22"/>
      <c r="UP43" s="22"/>
      <c r="UQ43" s="22"/>
      <c r="UR43" s="22"/>
      <c r="US43" s="22"/>
      <c r="UT43" s="22"/>
      <c r="UU43" s="22"/>
      <c r="UV43" s="22"/>
      <c r="UW43" s="22"/>
      <c r="UX43" s="22"/>
      <c r="UY43" s="22"/>
      <c r="UZ43" s="22"/>
      <c r="VA43" s="22"/>
      <c r="VB43" s="22"/>
      <c r="VC43" s="22"/>
      <c r="VD43" s="22"/>
      <c r="VE43" s="22"/>
      <c r="VF43" s="22"/>
      <c r="VG43" s="22"/>
      <c r="VH43" s="22"/>
      <c r="VI43" s="22"/>
      <c r="VJ43" s="22"/>
      <c r="VK43" s="22"/>
      <c r="VL43" s="22"/>
      <c r="VM43" s="22"/>
      <c r="VN43" s="22"/>
      <c r="VO43" s="22"/>
      <c r="VP43" s="22"/>
      <c r="VQ43" s="22"/>
      <c r="VR43" s="22"/>
      <c r="VS43" s="22"/>
      <c r="VT43" s="22"/>
      <c r="VU43" s="22"/>
      <c r="VV43" s="22"/>
      <c r="VW43" s="22"/>
      <c r="VX43" s="22"/>
      <c r="VY43" s="22"/>
      <c r="VZ43" s="22"/>
      <c r="WA43" s="22"/>
      <c r="WB43" s="22"/>
      <c r="WC43" s="22"/>
      <c r="WD43" s="22"/>
      <c r="WE43" s="22"/>
      <c r="WF43" s="22"/>
      <c r="WG43" s="22"/>
      <c r="WH43" s="22"/>
      <c r="WI43" s="22"/>
      <c r="WJ43" s="22"/>
      <c r="WK43" s="22"/>
      <c r="WL43" s="22"/>
      <c r="WM43" s="22"/>
      <c r="WN43" s="22"/>
      <c r="WO43" s="22"/>
      <c r="WP43" s="22"/>
      <c r="WQ43" s="22"/>
      <c r="WR43" s="22"/>
      <c r="WS43" s="22"/>
      <c r="WT43" s="22"/>
      <c r="WU43" s="22"/>
      <c r="WV43" s="22"/>
      <c r="WW43" s="22"/>
      <c r="WX43" s="22"/>
      <c r="WY43" s="22"/>
      <c r="WZ43" s="22"/>
      <c r="XA43" s="22"/>
      <c r="XB43" s="22"/>
      <c r="XC43" s="22"/>
      <c r="XD43" s="22"/>
      <c r="XE43" s="22"/>
      <c r="XF43" s="22"/>
      <c r="XG43" s="22"/>
      <c r="XH43" s="22"/>
      <c r="XI43" s="22"/>
      <c r="XJ43" s="22"/>
      <c r="XK43" s="22"/>
      <c r="XL43" s="22"/>
      <c r="XM43" s="22"/>
      <c r="XN43" s="22"/>
      <c r="XO43" s="22"/>
      <c r="XP43" s="22"/>
      <c r="XQ43" s="22"/>
      <c r="XR43" s="22"/>
      <c r="XS43" s="22"/>
      <c r="XT43" s="22"/>
      <c r="XU43" s="22"/>
      <c r="XV43" s="22"/>
      <c r="XW43" s="22"/>
      <c r="XX43" s="22"/>
      <c r="XY43" s="22"/>
      <c r="XZ43" s="22"/>
      <c r="YA43" s="22"/>
      <c r="YB43" s="22"/>
      <c r="YC43" s="22"/>
      <c r="YD43" s="22"/>
      <c r="YE43" s="22"/>
      <c r="YF43" s="22"/>
      <c r="YG43" s="22"/>
      <c r="YH43" s="22"/>
      <c r="YI43" s="22"/>
      <c r="YJ43" s="22"/>
      <c r="YK43" s="22"/>
      <c r="YL43" s="22"/>
      <c r="YM43" s="22"/>
      <c r="YN43" s="22"/>
      <c r="YO43" s="22"/>
      <c r="YP43" s="22"/>
      <c r="YQ43" s="22"/>
      <c r="YR43" s="22"/>
      <c r="YS43" s="22"/>
      <c r="YT43" s="22"/>
      <c r="YU43" s="22"/>
      <c r="YV43" s="22"/>
      <c r="YW43" s="22"/>
      <c r="YX43" s="22"/>
      <c r="YY43" s="22"/>
      <c r="YZ43" s="22"/>
      <c r="ZA43" s="22"/>
      <c r="ZB43" s="22"/>
      <c r="ZC43" s="22"/>
      <c r="ZD43" s="22"/>
      <c r="ZE43" s="22"/>
      <c r="ZF43" s="22"/>
      <c r="ZG43" s="22"/>
      <c r="ZH43" s="22"/>
      <c r="ZI43" s="22"/>
      <c r="ZJ43" s="22"/>
      <c r="ZK43" s="22"/>
      <c r="ZL43" s="22"/>
      <c r="ZM43" s="22"/>
      <c r="ZN43" s="22"/>
      <c r="ZO43" s="22"/>
      <c r="ZP43" s="22"/>
      <c r="ZQ43" s="22"/>
      <c r="ZR43" s="22"/>
      <c r="ZS43" s="22"/>
      <c r="ZT43" s="22"/>
      <c r="ZU43" s="22"/>
      <c r="ZV43" s="22"/>
      <c r="ZW43" s="22"/>
      <c r="ZX43" s="22"/>
      <c r="ZY43" s="22"/>
      <c r="ZZ43" s="22"/>
      <c r="AAA43" s="22"/>
      <c r="AAB43" s="22"/>
      <c r="AAC43" s="22"/>
      <c r="AAD43" s="22"/>
      <c r="AAE43" s="22"/>
      <c r="AAF43" s="22"/>
      <c r="AAG43" s="22"/>
      <c r="AAH43" s="22"/>
      <c r="AAI43" s="22"/>
      <c r="AAJ43" s="22"/>
      <c r="AAK43" s="22"/>
      <c r="AAL43" s="22"/>
      <c r="AAM43" s="22"/>
      <c r="AAN43" s="22"/>
      <c r="AAO43" s="22"/>
      <c r="AAP43" s="22"/>
      <c r="AAQ43" s="22"/>
      <c r="AAR43" s="22"/>
      <c r="AAS43" s="22"/>
      <c r="AAT43" s="22"/>
      <c r="AAU43" s="22"/>
      <c r="AAV43" s="22"/>
      <c r="AAW43" s="22"/>
      <c r="AAX43" s="22"/>
      <c r="AAY43" s="22"/>
      <c r="AAZ43" s="22"/>
      <c r="ABA43" s="22"/>
      <c r="ABB43" s="22"/>
      <c r="ABC43" s="22"/>
      <c r="ABD43" s="22"/>
      <c r="ABE43" s="22"/>
      <c r="ABF43" s="22"/>
      <c r="ABG43" s="22"/>
      <c r="ABH43" s="22"/>
      <c r="ABI43" s="22"/>
      <c r="ABJ43" s="22"/>
      <c r="ABK43" s="22"/>
      <c r="ABL43" s="22"/>
      <c r="ABM43" s="22"/>
      <c r="ABN43" s="22"/>
      <c r="ABO43" s="22"/>
      <c r="ABP43" s="22"/>
      <c r="ABQ43" s="22"/>
      <c r="ABR43" s="22"/>
      <c r="ABS43" s="22"/>
      <c r="ABT43" s="22"/>
      <c r="ABU43" s="22"/>
      <c r="ABV43" s="22"/>
      <c r="ABW43" s="22"/>
      <c r="ABX43" s="22"/>
      <c r="ABY43" s="22"/>
      <c r="ABZ43" s="22"/>
      <c r="ACA43" s="22"/>
      <c r="ACB43" s="22"/>
      <c r="ACC43" s="22"/>
      <c r="ACD43" s="22"/>
      <c r="ACE43" s="22"/>
      <c r="ACF43" s="22"/>
      <c r="ACG43" s="22"/>
      <c r="ACH43" s="22"/>
      <c r="ACI43" s="22"/>
      <c r="ACJ43" s="22"/>
      <c r="ACK43" s="22"/>
      <c r="ACL43" s="22"/>
      <c r="ACM43" s="22"/>
      <c r="ACN43" s="22"/>
      <c r="ACO43" s="22"/>
      <c r="ACP43" s="22"/>
      <c r="ACQ43" s="22"/>
      <c r="ACR43" s="22"/>
      <c r="ACS43" s="22"/>
      <c r="ACT43" s="22"/>
      <c r="ACU43" s="22"/>
      <c r="ACV43" s="22"/>
      <c r="ACW43" s="22"/>
      <c r="ACX43" s="22"/>
      <c r="ACY43" s="22"/>
      <c r="ACZ43" s="22"/>
      <c r="ADA43" s="22"/>
      <c r="ADB43" s="22"/>
      <c r="ADC43" s="22"/>
      <c r="ADD43" s="22"/>
      <c r="ADE43" s="22"/>
      <c r="ADF43" s="22"/>
      <c r="ADG43" s="22"/>
      <c r="ADH43" s="22"/>
      <c r="ADI43" s="22"/>
      <c r="ADJ43" s="22"/>
      <c r="ADK43" s="22"/>
      <c r="ADL43" s="22"/>
      <c r="ADM43" s="22"/>
      <c r="ADN43" s="22"/>
      <c r="ADO43" s="22"/>
      <c r="ADP43" s="22"/>
      <c r="ADQ43" s="22"/>
      <c r="ADR43" s="22"/>
      <c r="ADS43" s="22"/>
      <c r="ADT43" s="22"/>
      <c r="ADU43" s="22"/>
      <c r="ADV43" s="22"/>
      <c r="ADW43" s="22"/>
      <c r="ADX43" s="22"/>
      <c r="ADY43" s="22"/>
      <c r="ADZ43" s="22"/>
      <c r="AEA43" s="22"/>
      <c r="AEB43" s="22"/>
      <c r="AEC43" s="22"/>
      <c r="AED43" s="22"/>
      <c r="AEE43" s="22"/>
      <c r="AEF43" s="22"/>
      <c r="AEG43" s="22"/>
      <c r="AEH43" s="22"/>
      <c r="AEI43" s="22"/>
      <c r="AEJ43" s="22"/>
      <c r="AEK43" s="22"/>
      <c r="AEL43" s="22"/>
      <c r="AEM43" s="22"/>
      <c r="AEN43" s="22"/>
      <c r="AEO43" s="22"/>
      <c r="AEP43" s="22"/>
      <c r="AEQ43" s="22"/>
      <c r="AER43" s="22"/>
      <c r="AES43" s="22"/>
      <c r="AET43" s="22"/>
      <c r="AEU43" s="22"/>
      <c r="AEV43" s="22"/>
      <c r="AEW43" s="22"/>
      <c r="AEX43" s="22"/>
      <c r="AEY43" s="22"/>
      <c r="AEZ43" s="22"/>
      <c r="AFA43" s="22"/>
      <c r="AFB43" s="22"/>
      <c r="AFC43" s="22"/>
      <c r="AFD43" s="22"/>
      <c r="AFE43" s="22"/>
      <c r="AFF43" s="22"/>
      <c r="AFG43" s="22"/>
      <c r="AFH43" s="22"/>
      <c r="AFI43" s="22"/>
      <c r="AFJ43" s="22"/>
      <c r="AFK43" s="22"/>
      <c r="AFL43" s="22"/>
      <c r="AFM43" s="22"/>
      <c r="AFN43" s="22"/>
      <c r="AFO43" s="22"/>
      <c r="AFP43" s="22"/>
      <c r="AFQ43" s="22"/>
      <c r="AFR43" s="22"/>
      <c r="AFS43" s="22"/>
      <c r="AFT43" s="22"/>
      <c r="AFU43" s="22"/>
      <c r="AFV43" s="22"/>
      <c r="AFW43" s="22"/>
      <c r="AFX43" s="22"/>
      <c r="AFY43" s="22"/>
      <c r="AFZ43" s="22"/>
      <c r="AGA43" s="22"/>
      <c r="AGB43" s="22"/>
      <c r="AGC43" s="22"/>
      <c r="AGD43" s="22"/>
      <c r="AGE43" s="22"/>
      <c r="AGF43" s="22"/>
      <c r="AGG43" s="22"/>
      <c r="AGH43" s="22"/>
      <c r="AGI43" s="22"/>
      <c r="AGJ43" s="22"/>
      <c r="AGK43" s="22"/>
      <c r="AGL43" s="22"/>
      <c r="AGM43" s="22"/>
      <c r="AGN43" s="22"/>
      <c r="AGO43" s="22"/>
      <c r="AGP43" s="22"/>
      <c r="AGQ43" s="22"/>
      <c r="AGR43" s="22"/>
      <c r="AGS43" s="22"/>
      <c r="AGT43" s="22"/>
      <c r="AGU43" s="22"/>
      <c r="AGV43" s="22"/>
      <c r="AGW43" s="22"/>
      <c r="AGX43" s="22"/>
      <c r="AGY43" s="22"/>
      <c r="AGZ43" s="22"/>
      <c r="AHA43" s="22"/>
      <c r="AHB43" s="22"/>
      <c r="AHC43" s="22"/>
      <c r="AHD43" s="22"/>
      <c r="AHE43" s="22"/>
      <c r="AHF43" s="22"/>
      <c r="AHG43" s="22"/>
      <c r="AHH43" s="22"/>
      <c r="AHI43" s="22"/>
      <c r="AHJ43" s="22"/>
      <c r="AHK43" s="22"/>
      <c r="AHL43" s="22"/>
      <c r="AHM43" s="22"/>
      <c r="AHN43" s="22"/>
      <c r="AHO43" s="22"/>
      <c r="AHP43" s="22"/>
      <c r="AHQ43" s="22"/>
      <c r="AHR43" s="22"/>
      <c r="AHS43" s="22"/>
      <c r="AHT43" s="22"/>
      <c r="AHU43" s="22"/>
      <c r="AHV43" s="22"/>
      <c r="AHW43" s="22"/>
      <c r="AHX43" s="22"/>
      <c r="AHY43" s="22"/>
      <c r="AHZ43" s="22"/>
      <c r="AIA43" s="22"/>
      <c r="AIB43" s="22"/>
      <c r="AIC43" s="22"/>
      <c r="AID43" s="22"/>
      <c r="AIE43" s="22"/>
      <c r="AIF43" s="22"/>
      <c r="AIG43" s="22"/>
      <c r="AIH43" s="22"/>
      <c r="AII43" s="22"/>
      <c r="AIJ43" s="22"/>
      <c r="AIK43" s="22"/>
      <c r="AIL43" s="22"/>
      <c r="AIM43" s="22"/>
      <c r="AIN43" s="22"/>
      <c r="AIO43" s="22"/>
      <c r="AIP43" s="22"/>
      <c r="AIQ43" s="22"/>
      <c r="AIR43" s="22"/>
      <c r="AIS43" s="22"/>
      <c r="AIT43" s="22"/>
      <c r="AIU43" s="22"/>
      <c r="AIV43" s="22"/>
      <c r="AIW43" s="22"/>
      <c r="AIX43" s="22"/>
      <c r="AIY43" s="22"/>
      <c r="AIZ43" s="22"/>
      <c r="AJA43" s="22"/>
      <c r="AJB43" s="22"/>
      <c r="AJC43" s="22"/>
      <c r="AJD43" s="22"/>
      <c r="AJE43" s="22"/>
      <c r="AJF43" s="22"/>
      <c r="AJG43" s="22"/>
      <c r="AJH43" s="22"/>
      <c r="AJI43" s="22"/>
      <c r="AJJ43" s="22"/>
      <c r="AJK43" s="22"/>
      <c r="AJL43" s="22"/>
      <c r="AJM43" s="22"/>
      <c r="AJN43" s="22"/>
      <c r="AJO43" s="22"/>
      <c r="AJP43" s="22"/>
      <c r="AJQ43" s="22"/>
      <c r="AJR43" s="22"/>
      <c r="AJS43" s="22"/>
      <c r="AJT43" s="22"/>
      <c r="AJU43" s="22"/>
      <c r="AJV43" s="22"/>
      <c r="AJW43" s="22"/>
      <c r="AJX43" s="22"/>
      <c r="AJY43" s="22"/>
      <c r="AJZ43" s="22"/>
      <c r="AKA43" s="22"/>
      <c r="AKB43" s="22"/>
      <c r="AKC43" s="22"/>
      <c r="AKD43" s="22"/>
      <c r="AKE43" s="22"/>
      <c r="AKF43" s="22"/>
      <c r="AKG43" s="22"/>
      <c r="AKH43" s="22"/>
      <c r="AKI43" s="22"/>
      <c r="AKJ43" s="22"/>
      <c r="AKK43" s="22"/>
      <c r="AKL43" s="22"/>
      <c r="AKM43" s="22"/>
      <c r="AKN43" s="22"/>
      <c r="AKO43" s="22"/>
      <c r="AKP43" s="22"/>
      <c r="AKQ43" s="22"/>
      <c r="AKR43" s="22"/>
      <c r="AKS43" s="22"/>
      <c r="AKT43" s="22"/>
      <c r="AKU43" s="22"/>
      <c r="AKV43" s="22"/>
      <c r="AKW43" s="22"/>
      <c r="AKX43" s="22"/>
      <c r="AKY43" s="22"/>
      <c r="AKZ43" s="22"/>
      <c r="ALA43" s="22"/>
      <c r="ALB43" s="22"/>
      <c r="ALC43" s="22"/>
      <c r="ALD43" s="22"/>
      <c r="ALE43" s="22"/>
      <c r="ALF43" s="22"/>
      <c r="ALG43" s="22"/>
      <c r="ALH43" s="22"/>
      <c r="ALI43" s="22"/>
      <c r="ALJ43" s="22"/>
      <c r="ALK43" s="22"/>
      <c r="ALL43" s="22"/>
      <c r="ALM43" s="22"/>
      <c r="ALN43" s="22"/>
      <c r="ALO43" s="22"/>
      <c r="ALP43" s="22"/>
      <c r="ALQ43" s="22"/>
      <c r="ALR43" s="22"/>
      <c r="ALS43" s="22"/>
      <c r="ALT43" s="22"/>
      <c r="ALU43" s="22"/>
      <c r="ALV43" s="22"/>
      <c r="ALW43" s="22"/>
      <c r="ALX43" s="22"/>
      <c r="ALY43" s="22"/>
      <c r="ALZ43" s="22"/>
      <c r="AMA43"/>
      <c r="AMB43"/>
      <c r="AMC43"/>
      <c r="AMD43"/>
      <c r="AME43"/>
      <c r="AMF43"/>
      <c r="AMG43"/>
      <c r="AMH43"/>
      <c r="AMI43"/>
      <c r="AMJ43"/>
      <c r="AMK43"/>
    </row>
    <row r="44" spans="1:1025" ht="51" x14ac:dyDescent="0.2">
      <c r="A44" s="18" t="s">
        <v>116</v>
      </c>
      <c r="B44" s="18" t="s">
        <v>117</v>
      </c>
      <c r="C44" s="18" t="s">
        <v>118</v>
      </c>
      <c r="D44" s="18" t="s">
        <v>119</v>
      </c>
      <c r="E44" s="18" t="s">
        <v>120</v>
      </c>
      <c r="F44" s="18" t="s">
        <v>121</v>
      </c>
      <c r="G44" s="18" t="s">
        <v>122</v>
      </c>
      <c r="H44" s="18" t="s">
        <v>123</v>
      </c>
      <c r="I44" s="18" t="s">
        <v>123</v>
      </c>
      <c r="J44" s="18" t="s">
        <v>124</v>
      </c>
      <c r="K44" s="18" t="s">
        <v>125</v>
      </c>
      <c r="AMA44"/>
      <c r="AMB44"/>
      <c r="AMC44"/>
      <c r="AMD44"/>
      <c r="AME44"/>
      <c r="AMF44"/>
      <c r="AMG44"/>
      <c r="AMH44"/>
      <c r="AMI44"/>
      <c r="AMJ44"/>
      <c r="AMK44"/>
    </row>
    <row r="45" spans="1:1025" ht="12.75" customHeight="1" x14ac:dyDescent="0.2">
      <c r="A45" s="29">
        <v>7</v>
      </c>
      <c r="B45" s="76" t="s">
        <v>258</v>
      </c>
      <c r="C45" s="30" t="s">
        <v>208</v>
      </c>
      <c r="D45" s="30">
        <v>4</v>
      </c>
      <c r="E45" s="81">
        <v>69.900000000000006</v>
      </c>
      <c r="F45" s="26"/>
      <c r="G45" s="26"/>
      <c r="H45" s="26"/>
      <c r="I45" s="26"/>
      <c r="J45" s="26">
        <f>AVERAGE(E45:G45)</f>
        <v>69.900000000000006</v>
      </c>
      <c r="K45" s="27">
        <f>D45*J45</f>
        <v>279.60000000000002</v>
      </c>
      <c r="AMA45"/>
      <c r="AMB45"/>
      <c r="AMC45"/>
      <c r="AMD45"/>
      <c r="AME45"/>
      <c r="AMF45"/>
      <c r="AMG45"/>
      <c r="AMH45"/>
      <c r="AMI45"/>
      <c r="AMJ45"/>
      <c r="AMK45"/>
    </row>
    <row r="46" spans="1:1025" ht="51" x14ac:dyDescent="0.2">
      <c r="A46" s="18" t="s">
        <v>116</v>
      </c>
      <c r="B46" s="18" t="s">
        <v>117</v>
      </c>
      <c r="C46" s="18" t="s">
        <v>118</v>
      </c>
      <c r="D46" s="18" t="s">
        <v>119</v>
      </c>
      <c r="E46" s="18" t="s">
        <v>120</v>
      </c>
      <c r="F46" s="18" t="s">
        <v>121</v>
      </c>
      <c r="G46" s="18" t="s">
        <v>122</v>
      </c>
      <c r="H46" s="18" t="s">
        <v>123</v>
      </c>
      <c r="I46" s="18" t="s">
        <v>123</v>
      </c>
      <c r="J46" s="18" t="s">
        <v>124</v>
      </c>
      <c r="K46" s="18" t="s">
        <v>125</v>
      </c>
    </row>
    <row r="47" spans="1:1025" ht="25.5" x14ac:dyDescent="0.2">
      <c r="A47" s="29">
        <v>8</v>
      </c>
      <c r="B47" s="76" t="s">
        <v>213</v>
      </c>
      <c r="C47" s="30" t="s">
        <v>214</v>
      </c>
      <c r="D47" s="30">
        <v>8</v>
      </c>
      <c r="E47" s="26"/>
      <c r="F47" s="81">
        <v>18.899999999999999</v>
      </c>
      <c r="G47" s="26"/>
      <c r="H47" s="26"/>
      <c r="I47" s="26"/>
      <c r="J47" s="26">
        <f>AVERAGE(E47:G47)</f>
        <v>18.899999999999999</v>
      </c>
      <c r="K47" s="27">
        <f>D47*J47</f>
        <v>151.19999999999999</v>
      </c>
    </row>
    <row r="48" spans="1:1025" ht="51" x14ac:dyDescent="0.2">
      <c r="A48" s="18" t="s">
        <v>116</v>
      </c>
      <c r="B48" s="18" t="s">
        <v>117</v>
      </c>
      <c r="C48" s="18" t="s">
        <v>118</v>
      </c>
      <c r="D48" s="18" t="s">
        <v>119</v>
      </c>
      <c r="E48" s="18" t="s">
        <v>120</v>
      </c>
      <c r="F48" s="18" t="s">
        <v>121</v>
      </c>
      <c r="G48" s="18" t="s">
        <v>122</v>
      </c>
      <c r="H48" s="18" t="s">
        <v>123</v>
      </c>
      <c r="I48" s="18" t="s">
        <v>123</v>
      </c>
      <c r="J48" s="18" t="s">
        <v>124</v>
      </c>
      <c r="K48" s="18" t="s">
        <v>125</v>
      </c>
    </row>
    <row r="49" spans="1:11" ht="76.5" x14ac:dyDescent="0.2">
      <c r="A49" s="29">
        <v>9</v>
      </c>
      <c r="B49" s="76" t="s">
        <v>255</v>
      </c>
      <c r="C49" s="30" t="s">
        <v>218</v>
      </c>
      <c r="D49" s="30">
        <v>4</v>
      </c>
      <c r="E49" s="26"/>
      <c r="F49" s="81">
        <v>25.14</v>
      </c>
      <c r="G49" s="26"/>
      <c r="H49" s="26"/>
      <c r="I49" s="26"/>
      <c r="J49" s="26">
        <f>AVERAGE(E49:G49)</f>
        <v>25.14</v>
      </c>
      <c r="K49" s="27">
        <f>D49*J49</f>
        <v>100.56</v>
      </c>
    </row>
    <row r="50" spans="1:11" ht="51" x14ac:dyDescent="0.2">
      <c r="A50" s="18" t="s">
        <v>116</v>
      </c>
      <c r="B50" s="18" t="s">
        <v>117</v>
      </c>
      <c r="C50" s="18" t="s">
        <v>118</v>
      </c>
      <c r="D50" s="18" t="s">
        <v>119</v>
      </c>
      <c r="E50" s="18" t="s">
        <v>120</v>
      </c>
      <c r="F50" s="18" t="s">
        <v>121</v>
      </c>
      <c r="G50" s="18" t="s">
        <v>122</v>
      </c>
      <c r="H50" s="18" t="s">
        <v>123</v>
      </c>
      <c r="I50" s="18" t="s">
        <v>123</v>
      </c>
      <c r="J50" s="18" t="s">
        <v>124</v>
      </c>
      <c r="K50" s="18" t="s">
        <v>125</v>
      </c>
    </row>
    <row r="51" spans="1:11" ht="25.5" x14ac:dyDescent="0.2">
      <c r="A51" s="29">
        <v>10</v>
      </c>
      <c r="B51" s="76" t="s">
        <v>209</v>
      </c>
      <c r="C51" s="30" t="s">
        <v>212</v>
      </c>
      <c r="D51" s="30">
        <v>4</v>
      </c>
      <c r="E51" s="26"/>
      <c r="F51" s="81">
        <v>13.09</v>
      </c>
      <c r="G51" s="26"/>
      <c r="H51" s="26"/>
      <c r="I51" s="26"/>
      <c r="J51" s="26">
        <f>AVERAGE(E51:G51)</f>
        <v>13.09</v>
      </c>
      <c r="K51" s="27">
        <f>D51*J51</f>
        <v>52.36</v>
      </c>
    </row>
    <row r="52" spans="1:11" ht="51" x14ac:dyDescent="0.2">
      <c r="A52" s="18" t="s">
        <v>116</v>
      </c>
      <c r="B52" s="18" t="s">
        <v>117</v>
      </c>
      <c r="C52" s="18" t="s">
        <v>118</v>
      </c>
      <c r="D52" s="18" t="s">
        <v>119</v>
      </c>
      <c r="E52" s="18" t="s">
        <v>120</v>
      </c>
      <c r="F52" s="18" t="s">
        <v>121</v>
      </c>
      <c r="G52" s="18" t="s">
        <v>122</v>
      </c>
      <c r="H52" s="18" t="s">
        <v>123</v>
      </c>
      <c r="I52" s="18" t="s">
        <v>123</v>
      </c>
      <c r="J52" s="18" t="s">
        <v>124</v>
      </c>
      <c r="K52" s="18" t="s">
        <v>125</v>
      </c>
    </row>
    <row r="53" spans="1:11" x14ac:dyDescent="0.2">
      <c r="A53" s="29">
        <v>11</v>
      </c>
      <c r="B53" s="76" t="s">
        <v>210</v>
      </c>
      <c r="C53" s="30" t="s">
        <v>126</v>
      </c>
      <c r="D53" s="30">
        <v>2</v>
      </c>
      <c r="E53" s="26"/>
      <c r="F53" s="81">
        <v>2.9</v>
      </c>
      <c r="G53" s="26"/>
      <c r="H53" s="26"/>
      <c r="I53" s="26"/>
      <c r="J53" s="26">
        <f>AVERAGE(E53:G53)</f>
        <v>2.9</v>
      </c>
      <c r="K53" s="27">
        <f>D53*J53</f>
        <v>5.8</v>
      </c>
    </row>
    <row r="54" spans="1:11" ht="51" x14ac:dyDescent="0.2">
      <c r="A54" s="18" t="s">
        <v>116</v>
      </c>
      <c r="B54" s="18" t="s">
        <v>117</v>
      </c>
      <c r="C54" s="18" t="s">
        <v>118</v>
      </c>
      <c r="D54" s="18" t="s">
        <v>119</v>
      </c>
      <c r="E54" s="18" t="s">
        <v>120</v>
      </c>
      <c r="F54" s="18" t="s">
        <v>121</v>
      </c>
      <c r="G54" s="18" t="s">
        <v>122</v>
      </c>
      <c r="H54" s="18" t="s">
        <v>123</v>
      </c>
      <c r="I54" s="18" t="s">
        <v>123</v>
      </c>
      <c r="J54" s="18" t="s">
        <v>124</v>
      </c>
      <c r="K54" s="18" t="s">
        <v>125</v>
      </c>
    </row>
    <row r="55" spans="1:11" x14ac:dyDescent="0.2">
      <c r="A55" s="29">
        <v>12</v>
      </c>
      <c r="B55" s="76" t="s">
        <v>211</v>
      </c>
      <c r="C55" s="30" t="s">
        <v>126</v>
      </c>
      <c r="D55" s="30">
        <v>2</v>
      </c>
      <c r="E55" s="26"/>
      <c r="F55" s="81"/>
      <c r="G55" s="26">
        <v>12.3</v>
      </c>
      <c r="H55" s="26"/>
      <c r="I55" s="26"/>
      <c r="J55" s="26">
        <f>AVERAGE(E55:G55)</f>
        <v>12.3</v>
      </c>
      <c r="K55" s="27">
        <f>D55*J55</f>
        <v>24.6</v>
      </c>
    </row>
    <row r="56" spans="1:11" ht="12.75" customHeight="1" x14ac:dyDescent="0.2">
      <c r="A56" s="146" t="s">
        <v>128</v>
      </c>
      <c r="B56" s="146"/>
      <c r="C56" s="146"/>
      <c r="D56" s="146"/>
      <c r="E56" s="146"/>
      <c r="F56" s="146"/>
      <c r="G56" s="146"/>
      <c r="H56" s="146"/>
      <c r="I56" s="146"/>
      <c r="J56" s="146"/>
      <c r="K56" s="32">
        <f>SUM(K33:K54)</f>
        <v>3176.0400000000004</v>
      </c>
    </row>
    <row r="57" spans="1:11" ht="12.75" customHeight="1" x14ac:dyDescent="0.2">
      <c r="A57" s="146" t="s">
        <v>177</v>
      </c>
      <c r="B57" s="146"/>
      <c r="C57" s="146"/>
      <c r="D57" s="146"/>
      <c r="E57" s="146"/>
      <c r="F57" s="146"/>
      <c r="G57" s="146"/>
      <c r="H57" s="146"/>
      <c r="I57" s="146"/>
      <c r="J57" s="146"/>
      <c r="K57" s="32">
        <f>K56/12</f>
        <v>264.67</v>
      </c>
    </row>
    <row r="59" spans="1:11" x14ac:dyDescent="0.2">
      <c r="A59" s="147" t="s">
        <v>191</v>
      </c>
      <c r="B59" s="147"/>
      <c r="C59" s="147"/>
      <c r="D59" s="147"/>
      <c r="E59" s="145" t="s">
        <v>115</v>
      </c>
      <c r="F59" s="145"/>
      <c r="G59" s="145"/>
      <c r="H59" s="145"/>
      <c r="I59" s="145"/>
      <c r="J59" s="22"/>
      <c r="K59" s="22"/>
    </row>
    <row r="60" spans="1:11" ht="51" x14ac:dyDescent="0.2">
      <c r="A60" s="18" t="s">
        <v>116</v>
      </c>
      <c r="B60" s="18" t="s">
        <v>117</v>
      </c>
      <c r="C60" s="18" t="s">
        <v>118</v>
      </c>
      <c r="D60" s="18" t="s">
        <v>119</v>
      </c>
      <c r="E60" s="18" t="s">
        <v>120</v>
      </c>
      <c r="F60" s="18" t="s">
        <v>121</v>
      </c>
      <c r="G60" s="18" t="s">
        <v>122</v>
      </c>
      <c r="H60" s="18" t="s">
        <v>123</v>
      </c>
      <c r="I60" s="18" t="s">
        <v>123</v>
      </c>
      <c r="J60" s="18" t="s">
        <v>124</v>
      </c>
      <c r="K60" s="18" t="s">
        <v>125</v>
      </c>
    </row>
    <row r="61" spans="1:11" x14ac:dyDescent="0.2">
      <c r="A61" s="29">
        <v>1</v>
      </c>
      <c r="B61" s="76" t="s">
        <v>215</v>
      </c>
      <c r="C61" s="30" t="s">
        <v>126</v>
      </c>
      <c r="D61" s="31">
        <v>12</v>
      </c>
      <c r="E61" s="81">
        <v>52.9</v>
      </c>
      <c r="F61" s="26"/>
      <c r="G61" s="26"/>
      <c r="H61" s="26"/>
      <c r="I61" s="26"/>
      <c r="J61" s="26">
        <f>AVERAGE(E61:I61)</f>
        <v>52.9</v>
      </c>
      <c r="K61" s="27">
        <f>D61*J61</f>
        <v>634.79999999999995</v>
      </c>
    </row>
    <row r="62" spans="1:11" ht="51" x14ac:dyDescent="0.2">
      <c r="A62" s="18" t="s">
        <v>116</v>
      </c>
      <c r="B62" s="18" t="s">
        <v>117</v>
      </c>
      <c r="C62" s="18" t="s">
        <v>118</v>
      </c>
      <c r="D62" s="18" t="s">
        <v>119</v>
      </c>
      <c r="E62" s="18" t="s">
        <v>120</v>
      </c>
      <c r="F62" s="18" t="s">
        <v>121</v>
      </c>
      <c r="G62" s="18" t="s">
        <v>122</v>
      </c>
      <c r="H62" s="18" t="s">
        <v>123</v>
      </c>
      <c r="I62" s="18" t="s">
        <v>123</v>
      </c>
      <c r="J62" s="18" t="s">
        <v>124</v>
      </c>
      <c r="K62" s="18" t="s">
        <v>125</v>
      </c>
    </row>
    <row r="63" spans="1:11" x14ac:dyDescent="0.2">
      <c r="A63" s="29">
        <v>2</v>
      </c>
      <c r="B63" s="76" t="s">
        <v>216</v>
      </c>
      <c r="C63" s="30" t="s">
        <v>126</v>
      </c>
      <c r="D63" s="30">
        <v>6</v>
      </c>
      <c r="E63" s="81">
        <v>52.9</v>
      </c>
      <c r="F63" s="28"/>
      <c r="G63" s="28"/>
      <c r="H63" s="28"/>
      <c r="I63" s="28"/>
      <c r="J63" s="26">
        <f>AVERAGE(E63:I63)</f>
        <v>52.9</v>
      </c>
      <c r="K63" s="27">
        <f>D63*J63</f>
        <v>317.39999999999998</v>
      </c>
    </row>
    <row r="64" spans="1:11" ht="51" x14ac:dyDescent="0.2">
      <c r="A64" s="18" t="s">
        <v>116</v>
      </c>
      <c r="B64" s="18" t="s">
        <v>117</v>
      </c>
      <c r="C64" s="18" t="s">
        <v>118</v>
      </c>
      <c r="D64" s="18" t="s">
        <v>119</v>
      </c>
      <c r="E64" s="18" t="s">
        <v>120</v>
      </c>
      <c r="F64" s="18" t="s">
        <v>121</v>
      </c>
      <c r="G64" s="18" t="s">
        <v>122</v>
      </c>
      <c r="H64" s="18" t="s">
        <v>123</v>
      </c>
      <c r="I64" s="18" t="s">
        <v>123</v>
      </c>
      <c r="J64" s="18" t="s">
        <v>124</v>
      </c>
      <c r="K64" s="18" t="s">
        <v>125</v>
      </c>
    </row>
    <row r="65" spans="1:11" x14ac:dyDescent="0.2">
      <c r="A65" s="29">
        <v>3</v>
      </c>
      <c r="B65" s="76" t="s">
        <v>217</v>
      </c>
      <c r="C65" s="30" t="s">
        <v>218</v>
      </c>
      <c r="D65" s="31">
        <v>2</v>
      </c>
      <c r="E65" s="26">
        <v>79.900000000000006</v>
      </c>
      <c r="F65" s="81"/>
      <c r="G65" s="26"/>
      <c r="H65" s="26"/>
      <c r="I65" s="26"/>
      <c r="J65" s="26">
        <f>AVERAGE(E65:H65)</f>
        <v>79.900000000000006</v>
      </c>
      <c r="K65" s="27">
        <f>D65*J65</f>
        <v>159.80000000000001</v>
      </c>
    </row>
    <row r="66" spans="1:11" ht="51" x14ac:dyDescent="0.2">
      <c r="A66" s="18" t="s">
        <v>116</v>
      </c>
      <c r="B66" s="18" t="s">
        <v>117</v>
      </c>
      <c r="C66" s="18" t="s">
        <v>118</v>
      </c>
      <c r="D66" s="18" t="s">
        <v>119</v>
      </c>
      <c r="E66" s="18" t="s">
        <v>120</v>
      </c>
      <c r="F66" s="18" t="s">
        <v>121</v>
      </c>
      <c r="G66" s="18" t="s">
        <v>122</v>
      </c>
      <c r="H66" s="18" t="s">
        <v>123</v>
      </c>
      <c r="I66" s="18" t="s">
        <v>123</v>
      </c>
      <c r="J66" s="18" t="s">
        <v>124</v>
      </c>
      <c r="K66" s="18" t="s">
        <v>125</v>
      </c>
    </row>
    <row r="67" spans="1:11" x14ac:dyDescent="0.2">
      <c r="A67" s="29">
        <v>4</v>
      </c>
      <c r="B67" s="76" t="s">
        <v>206</v>
      </c>
      <c r="C67" s="30" t="s">
        <v>208</v>
      </c>
      <c r="D67" s="31">
        <v>2</v>
      </c>
      <c r="E67" s="81">
        <v>48.5</v>
      </c>
      <c r="F67" s="26"/>
      <c r="G67" s="26"/>
      <c r="H67" s="26"/>
      <c r="I67" s="26"/>
      <c r="J67" s="26">
        <f>AVERAGE(E67:G67)</f>
        <v>48.5</v>
      </c>
      <c r="K67" s="27">
        <f>D67*J67</f>
        <v>97</v>
      </c>
    </row>
    <row r="68" spans="1:11" ht="51" x14ac:dyDescent="0.2">
      <c r="A68" s="18" t="s">
        <v>116</v>
      </c>
      <c r="B68" s="18" t="s">
        <v>117</v>
      </c>
      <c r="C68" s="18" t="s">
        <v>118</v>
      </c>
      <c r="D68" s="18" t="s">
        <v>119</v>
      </c>
      <c r="E68" s="18" t="s">
        <v>120</v>
      </c>
      <c r="F68" s="18" t="s">
        <v>121</v>
      </c>
      <c r="G68" s="18" t="s">
        <v>122</v>
      </c>
      <c r="H68" s="18" t="s">
        <v>123</v>
      </c>
      <c r="I68" s="18" t="s">
        <v>123</v>
      </c>
      <c r="J68" s="18" t="s">
        <v>124</v>
      </c>
      <c r="K68" s="18" t="s">
        <v>125</v>
      </c>
    </row>
    <row r="69" spans="1:11" x14ac:dyDescent="0.2">
      <c r="A69" s="29">
        <v>5</v>
      </c>
      <c r="B69" s="76" t="s">
        <v>219</v>
      </c>
      <c r="C69" s="30" t="s">
        <v>126</v>
      </c>
      <c r="D69" s="30">
        <v>12</v>
      </c>
      <c r="E69" s="81"/>
      <c r="F69" s="26">
        <v>5.8</v>
      </c>
      <c r="G69" s="26"/>
      <c r="H69" s="26"/>
      <c r="I69" s="26"/>
      <c r="J69" s="26">
        <f>AVERAGE(E69:G69)</f>
        <v>5.8</v>
      </c>
      <c r="K69" s="27">
        <f>D69*J69</f>
        <v>69.599999999999994</v>
      </c>
    </row>
    <row r="70" spans="1:11" ht="51" x14ac:dyDescent="0.2">
      <c r="A70" s="18" t="s">
        <v>116</v>
      </c>
      <c r="B70" s="18" t="s">
        <v>117</v>
      </c>
      <c r="C70" s="18" t="s">
        <v>118</v>
      </c>
      <c r="D70" s="18" t="s">
        <v>119</v>
      </c>
      <c r="E70" s="18" t="s">
        <v>120</v>
      </c>
      <c r="F70" s="18" t="s">
        <v>121</v>
      </c>
      <c r="G70" s="18" t="s">
        <v>122</v>
      </c>
      <c r="H70" s="18" t="s">
        <v>123</v>
      </c>
      <c r="I70" s="18" t="s">
        <v>123</v>
      </c>
      <c r="J70" s="18" t="s">
        <v>124</v>
      </c>
      <c r="K70" s="18" t="s">
        <v>125</v>
      </c>
    </row>
    <row r="71" spans="1:11" x14ac:dyDescent="0.2">
      <c r="A71" s="29">
        <v>6</v>
      </c>
      <c r="B71" s="76" t="s">
        <v>220</v>
      </c>
      <c r="C71" s="30" t="s">
        <v>208</v>
      </c>
      <c r="D71" s="31">
        <v>6</v>
      </c>
      <c r="E71" s="22"/>
      <c r="F71" s="26">
        <v>10.5</v>
      </c>
      <c r="G71" s="26"/>
      <c r="H71" s="26"/>
      <c r="I71" s="26"/>
      <c r="J71" s="26">
        <f>AVERAGE(F71:I71)</f>
        <v>10.5</v>
      </c>
      <c r="K71" s="27">
        <f>D71*J71</f>
        <v>63</v>
      </c>
    </row>
    <row r="72" spans="1:11" ht="51" x14ac:dyDescent="0.2">
      <c r="A72" s="18" t="s">
        <v>116</v>
      </c>
      <c r="B72" s="18" t="s">
        <v>117</v>
      </c>
      <c r="C72" s="18" t="s">
        <v>118</v>
      </c>
      <c r="D72" s="18" t="s">
        <v>119</v>
      </c>
      <c r="E72" s="18" t="s">
        <v>120</v>
      </c>
      <c r="F72" s="18" t="s">
        <v>121</v>
      </c>
      <c r="G72" s="18" t="s">
        <v>122</v>
      </c>
      <c r="H72" s="18" t="s">
        <v>123</v>
      </c>
      <c r="I72" s="18" t="s">
        <v>123</v>
      </c>
      <c r="J72" s="18" t="s">
        <v>124</v>
      </c>
      <c r="K72" s="18" t="s">
        <v>125</v>
      </c>
    </row>
    <row r="73" spans="1:11" x14ac:dyDescent="0.2">
      <c r="A73" s="29">
        <v>7</v>
      </c>
      <c r="B73" s="76" t="s">
        <v>221</v>
      </c>
      <c r="C73" s="30" t="s">
        <v>127</v>
      </c>
      <c r="D73" s="30">
        <v>6</v>
      </c>
      <c r="E73" s="81"/>
      <c r="F73" s="26">
        <v>39</v>
      </c>
      <c r="G73" s="26"/>
      <c r="H73" s="26"/>
      <c r="I73" s="26"/>
      <c r="J73" s="26">
        <f>AVERAGE(E73:G73)</f>
        <v>39</v>
      </c>
      <c r="K73" s="27">
        <f>D73*J73</f>
        <v>234</v>
      </c>
    </row>
    <row r="74" spans="1:11" ht="51" x14ac:dyDescent="0.2">
      <c r="A74" s="18" t="s">
        <v>116</v>
      </c>
      <c r="B74" s="18" t="s">
        <v>117</v>
      </c>
      <c r="C74" s="18" t="s">
        <v>118</v>
      </c>
      <c r="D74" s="18" t="s">
        <v>119</v>
      </c>
      <c r="E74" s="18" t="s">
        <v>120</v>
      </c>
      <c r="F74" s="18" t="s">
        <v>121</v>
      </c>
      <c r="G74" s="18" t="s">
        <v>122</v>
      </c>
      <c r="H74" s="18" t="s">
        <v>123</v>
      </c>
      <c r="I74" s="18" t="s">
        <v>123</v>
      </c>
      <c r="J74" s="18" t="s">
        <v>124</v>
      </c>
      <c r="K74" s="18" t="s">
        <v>125</v>
      </c>
    </row>
    <row r="75" spans="1:11" ht="25.5" x14ac:dyDescent="0.2">
      <c r="A75" s="29">
        <v>8</v>
      </c>
      <c r="B75" s="76" t="s">
        <v>213</v>
      </c>
      <c r="C75" s="30" t="s">
        <v>214</v>
      </c>
      <c r="D75" s="30">
        <v>8</v>
      </c>
      <c r="E75" s="26"/>
      <c r="F75" s="81">
        <v>18.899999999999999</v>
      </c>
      <c r="G75" s="26"/>
      <c r="H75" s="26"/>
      <c r="I75" s="26"/>
      <c r="J75" s="26">
        <f>AVERAGE(E75:G75)</f>
        <v>18.899999999999999</v>
      </c>
      <c r="K75" s="27">
        <f>D75*J75</f>
        <v>151.19999999999999</v>
      </c>
    </row>
    <row r="76" spans="1:11" ht="51" x14ac:dyDescent="0.2">
      <c r="A76" s="18" t="s">
        <v>116</v>
      </c>
      <c r="B76" s="18" t="s">
        <v>117</v>
      </c>
      <c r="C76" s="18" t="s">
        <v>118</v>
      </c>
      <c r="D76" s="18" t="s">
        <v>119</v>
      </c>
      <c r="E76" s="18" t="s">
        <v>120</v>
      </c>
      <c r="F76" s="18" t="s">
        <v>121</v>
      </c>
      <c r="G76" s="18" t="s">
        <v>122</v>
      </c>
      <c r="H76" s="18" t="s">
        <v>123</v>
      </c>
      <c r="I76" s="18" t="s">
        <v>123</v>
      </c>
      <c r="J76" s="18" t="s">
        <v>124</v>
      </c>
      <c r="K76" s="18" t="s">
        <v>125</v>
      </c>
    </row>
    <row r="77" spans="1:11" ht="25.5" x14ac:dyDescent="0.2">
      <c r="A77" s="29">
        <v>9</v>
      </c>
      <c r="B77" s="76" t="s">
        <v>222</v>
      </c>
      <c r="C77" s="30" t="s">
        <v>224</v>
      </c>
      <c r="D77" s="30">
        <v>2</v>
      </c>
      <c r="E77" s="26"/>
      <c r="F77" s="81">
        <v>24.5</v>
      </c>
      <c r="G77" s="26"/>
      <c r="H77" s="26"/>
      <c r="I77" s="26"/>
      <c r="J77" s="26">
        <f>AVERAGE(E77:G77)</f>
        <v>24.5</v>
      </c>
      <c r="K77" s="27">
        <f>D77*J77</f>
        <v>49</v>
      </c>
    </row>
    <row r="78" spans="1:11" ht="51" x14ac:dyDescent="0.2">
      <c r="A78" s="18" t="s">
        <v>116</v>
      </c>
      <c r="B78" s="18" t="s">
        <v>117</v>
      </c>
      <c r="C78" s="18" t="s">
        <v>118</v>
      </c>
      <c r="D78" s="18" t="s">
        <v>119</v>
      </c>
      <c r="E78" s="18" t="s">
        <v>120</v>
      </c>
      <c r="F78" s="18" t="s">
        <v>121</v>
      </c>
      <c r="G78" s="18" t="s">
        <v>122</v>
      </c>
      <c r="H78" s="18" t="s">
        <v>123</v>
      </c>
      <c r="I78" s="18" t="s">
        <v>123</v>
      </c>
      <c r="J78" s="18" t="s">
        <v>124</v>
      </c>
      <c r="K78" s="18" t="s">
        <v>125</v>
      </c>
    </row>
    <row r="79" spans="1:11" ht="25.5" x14ac:dyDescent="0.2">
      <c r="A79" s="29">
        <v>10</v>
      </c>
      <c r="B79" s="76" t="s">
        <v>209</v>
      </c>
      <c r="C79" s="30" t="s">
        <v>212</v>
      </c>
      <c r="D79" s="30">
        <v>4</v>
      </c>
      <c r="E79" s="26"/>
      <c r="F79" s="81">
        <v>13.09</v>
      </c>
      <c r="G79" s="26"/>
      <c r="H79" s="26"/>
      <c r="I79" s="26"/>
      <c r="J79" s="26">
        <f>AVERAGE(E79:G79)</f>
        <v>13.09</v>
      </c>
      <c r="K79" s="27">
        <f>D79*J79</f>
        <v>52.36</v>
      </c>
    </row>
    <row r="80" spans="1:11" ht="51" x14ac:dyDescent="0.2">
      <c r="A80" s="18" t="s">
        <v>116</v>
      </c>
      <c r="B80" s="18" t="s">
        <v>117</v>
      </c>
      <c r="C80" s="18" t="s">
        <v>118</v>
      </c>
      <c r="D80" s="18" t="s">
        <v>119</v>
      </c>
      <c r="E80" s="18" t="s">
        <v>120</v>
      </c>
      <c r="F80" s="18" t="s">
        <v>121</v>
      </c>
      <c r="G80" s="18" t="s">
        <v>122</v>
      </c>
      <c r="H80" s="18" t="s">
        <v>123</v>
      </c>
      <c r="I80" s="18" t="s">
        <v>123</v>
      </c>
      <c r="J80" s="18" t="s">
        <v>124</v>
      </c>
      <c r="K80" s="18" t="s">
        <v>125</v>
      </c>
    </row>
    <row r="81" spans="1:1025" x14ac:dyDescent="0.2">
      <c r="A81" s="29">
        <v>11</v>
      </c>
      <c r="B81" s="76" t="s">
        <v>210</v>
      </c>
      <c r="C81" s="30" t="s">
        <v>126</v>
      </c>
      <c r="D81" s="30">
        <v>2</v>
      </c>
      <c r="E81" s="26"/>
      <c r="F81" s="81">
        <v>2.9</v>
      </c>
      <c r="G81" s="26"/>
      <c r="H81" s="26"/>
      <c r="I81" s="26"/>
      <c r="J81" s="26">
        <f>AVERAGE(E81:G81)</f>
        <v>2.9</v>
      </c>
      <c r="K81" s="27">
        <f>D81*J81</f>
        <v>5.8</v>
      </c>
    </row>
    <row r="82" spans="1:1025" ht="51" x14ac:dyDescent="0.2">
      <c r="A82" s="18" t="s">
        <v>116</v>
      </c>
      <c r="B82" s="18" t="s">
        <v>117</v>
      </c>
      <c r="C82" s="18" t="s">
        <v>118</v>
      </c>
      <c r="D82" s="18" t="s">
        <v>119</v>
      </c>
      <c r="E82" s="18" t="s">
        <v>120</v>
      </c>
      <c r="F82" s="18" t="s">
        <v>121</v>
      </c>
      <c r="G82" s="18" t="s">
        <v>122</v>
      </c>
      <c r="H82" s="18" t="s">
        <v>123</v>
      </c>
      <c r="I82" s="18" t="s">
        <v>123</v>
      </c>
      <c r="J82" s="18" t="s">
        <v>124</v>
      </c>
      <c r="K82" s="18" t="s">
        <v>125</v>
      </c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  <c r="EM82" s="22"/>
      <c r="EN82" s="22"/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2"/>
      <c r="FA82" s="22"/>
      <c r="FB82" s="22"/>
      <c r="FC82" s="22"/>
      <c r="FD82" s="22"/>
      <c r="FE82" s="22"/>
      <c r="FF82" s="22"/>
      <c r="FG82" s="22"/>
      <c r="FH82" s="22"/>
      <c r="FI82" s="22"/>
      <c r="FJ82" s="22"/>
      <c r="FK82" s="22"/>
      <c r="FL82" s="22"/>
      <c r="FM82" s="22"/>
      <c r="FN82" s="22"/>
      <c r="FO82" s="22"/>
      <c r="FP82" s="22"/>
      <c r="FQ82" s="22"/>
      <c r="FR82" s="22"/>
      <c r="FS82" s="22"/>
      <c r="FT82" s="22"/>
      <c r="FU82" s="22"/>
      <c r="FV82" s="22"/>
      <c r="FW82" s="22"/>
      <c r="FX82" s="22"/>
      <c r="FY82" s="22"/>
      <c r="FZ82" s="22"/>
      <c r="GA82" s="22"/>
      <c r="GB82" s="22"/>
      <c r="GC82" s="22"/>
      <c r="GD82" s="22"/>
      <c r="GE82" s="22"/>
      <c r="GF82" s="22"/>
      <c r="GG82" s="22"/>
      <c r="GH82" s="22"/>
      <c r="GI82" s="22"/>
      <c r="GJ82" s="22"/>
      <c r="GK82" s="22"/>
      <c r="GL82" s="22"/>
      <c r="GM82" s="22"/>
      <c r="GN82" s="22"/>
      <c r="GO82" s="22"/>
      <c r="GP82" s="22"/>
      <c r="GQ82" s="22"/>
      <c r="GR82" s="22"/>
      <c r="GS82" s="22"/>
      <c r="GT82" s="22"/>
      <c r="GU82" s="22"/>
      <c r="GV82" s="22"/>
      <c r="GW82" s="22"/>
      <c r="GX82" s="22"/>
      <c r="GY82" s="22"/>
      <c r="GZ82" s="22"/>
      <c r="HA82" s="22"/>
      <c r="HB82" s="22"/>
      <c r="HC82" s="22"/>
      <c r="HD82" s="22"/>
      <c r="HE82" s="22"/>
      <c r="HF82" s="22"/>
      <c r="HG82" s="22"/>
      <c r="HH82" s="22"/>
      <c r="HI82" s="22"/>
      <c r="HJ82" s="22"/>
      <c r="HK82" s="22"/>
      <c r="HL82" s="22"/>
      <c r="HM82" s="22"/>
      <c r="HN82" s="22"/>
      <c r="HO82" s="22"/>
      <c r="HP82" s="22"/>
      <c r="HQ82" s="22"/>
      <c r="HR82" s="22"/>
      <c r="HS82" s="22"/>
      <c r="HT82" s="22"/>
      <c r="HU82" s="22"/>
      <c r="HV82" s="22"/>
      <c r="HW82" s="22"/>
      <c r="HX82" s="22"/>
      <c r="HY82" s="22"/>
      <c r="HZ82" s="22"/>
      <c r="IA82" s="22"/>
      <c r="IB82" s="22"/>
      <c r="IC82" s="22"/>
      <c r="ID82" s="22"/>
      <c r="IE82" s="22"/>
      <c r="IF82" s="22"/>
      <c r="IG82" s="22"/>
      <c r="IH82" s="22"/>
      <c r="II82" s="22"/>
      <c r="IJ82" s="22"/>
      <c r="IK82" s="22"/>
      <c r="IL82" s="22"/>
      <c r="IM82" s="22"/>
      <c r="IN82" s="22"/>
      <c r="IO82" s="22"/>
      <c r="IP82" s="22"/>
      <c r="IQ82" s="22"/>
      <c r="IR82" s="22"/>
      <c r="IS82" s="22"/>
      <c r="IT82" s="22"/>
      <c r="IU82" s="22"/>
      <c r="IV82" s="22"/>
      <c r="IW82" s="22"/>
      <c r="IX82" s="22"/>
      <c r="IY82" s="22"/>
      <c r="IZ82" s="22"/>
      <c r="JA82" s="22"/>
      <c r="JB82" s="22"/>
      <c r="JC82" s="22"/>
      <c r="JD82" s="22"/>
      <c r="JE82" s="22"/>
      <c r="JF82" s="22"/>
      <c r="JG82" s="22"/>
      <c r="JH82" s="22"/>
      <c r="JI82" s="22"/>
      <c r="JJ82" s="22"/>
      <c r="JK82" s="22"/>
      <c r="JL82" s="22"/>
      <c r="JM82" s="22"/>
      <c r="JN82" s="22"/>
      <c r="JO82" s="22"/>
      <c r="JP82" s="22"/>
      <c r="JQ82" s="22"/>
      <c r="JR82" s="22"/>
      <c r="JS82" s="22"/>
      <c r="JT82" s="22"/>
      <c r="JU82" s="22"/>
      <c r="JV82" s="22"/>
      <c r="JW82" s="22"/>
      <c r="JX82" s="22"/>
      <c r="JY82" s="22"/>
      <c r="JZ82" s="22"/>
      <c r="KA82" s="22"/>
      <c r="KB82" s="22"/>
      <c r="KC82" s="22"/>
      <c r="KD82" s="22"/>
      <c r="KE82" s="22"/>
      <c r="KF82" s="22"/>
      <c r="KG82" s="22"/>
      <c r="KH82" s="22"/>
      <c r="KI82" s="22"/>
      <c r="KJ82" s="22"/>
      <c r="KK82" s="22"/>
      <c r="KL82" s="22"/>
      <c r="KM82" s="22"/>
      <c r="KN82" s="22"/>
      <c r="KO82" s="22"/>
      <c r="KP82" s="22"/>
      <c r="KQ82" s="22"/>
      <c r="KR82" s="22"/>
      <c r="KS82" s="22"/>
      <c r="KT82" s="22"/>
      <c r="KU82" s="22"/>
      <c r="KV82" s="22"/>
      <c r="KW82" s="22"/>
      <c r="KX82" s="22"/>
      <c r="KY82" s="22"/>
      <c r="KZ82" s="22"/>
      <c r="LA82" s="22"/>
      <c r="LB82" s="22"/>
      <c r="LC82" s="22"/>
      <c r="LD82" s="22"/>
      <c r="LE82" s="22"/>
      <c r="LF82" s="22"/>
      <c r="LG82" s="22"/>
      <c r="LH82" s="22"/>
      <c r="LI82" s="22"/>
      <c r="LJ82" s="22"/>
      <c r="LK82" s="22"/>
      <c r="LL82" s="22"/>
      <c r="LM82" s="22"/>
      <c r="LN82" s="22"/>
      <c r="LO82" s="22"/>
      <c r="LP82" s="22"/>
      <c r="LQ82" s="22"/>
      <c r="LR82" s="22"/>
      <c r="LS82" s="22"/>
      <c r="LT82" s="22"/>
      <c r="LU82" s="22"/>
      <c r="LV82" s="22"/>
      <c r="LW82" s="22"/>
      <c r="LX82" s="22"/>
      <c r="LY82" s="22"/>
      <c r="LZ82" s="22"/>
      <c r="MA82" s="22"/>
      <c r="MB82" s="22"/>
      <c r="MC82" s="22"/>
      <c r="MD82" s="22"/>
      <c r="ME82" s="22"/>
      <c r="MF82" s="22"/>
      <c r="MG82" s="22"/>
      <c r="MH82" s="22"/>
      <c r="MI82" s="22"/>
      <c r="MJ82" s="22"/>
      <c r="MK82" s="22"/>
      <c r="ML82" s="22"/>
      <c r="MM82" s="22"/>
      <c r="MN82" s="22"/>
      <c r="MO82" s="22"/>
      <c r="MP82" s="22"/>
      <c r="MQ82" s="22"/>
      <c r="MR82" s="22"/>
      <c r="MS82" s="22"/>
      <c r="MT82" s="22"/>
      <c r="MU82" s="22"/>
      <c r="MV82" s="22"/>
      <c r="MW82" s="22"/>
      <c r="MX82" s="22"/>
      <c r="MY82" s="22"/>
      <c r="MZ82" s="22"/>
      <c r="NA82" s="22"/>
      <c r="NB82" s="22"/>
      <c r="NC82" s="22"/>
      <c r="ND82" s="22"/>
      <c r="NE82" s="22"/>
      <c r="NF82" s="22"/>
      <c r="NG82" s="22"/>
      <c r="NH82" s="22"/>
      <c r="NI82" s="22"/>
      <c r="NJ82" s="22"/>
      <c r="NK82" s="22"/>
      <c r="NL82" s="22"/>
      <c r="NM82" s="22"/>
      <c r="NN82" s="22"/>
      <c r="NO82" s="22"/>
      <c r="NP82" s="22"/>
      <c r="NQ82" s="22"/>
      <c r="NR82" s="22"/>
      <c r="NS82" s="22"/>
      <c r="NT82" s="22"/>
      <c r="NU82" s="22"/>
      <c r="NV82" s="22"/>
      <c r="NW82" s="22"/>
      <c r="NX82" s="22"/>
      <c r="NY82" s="22"/>
      <c r="NZ82" s="22"/>
      <c r="OA82" s="22"/>
      <c r="OB82" s="22"/>
      <c r="OC82" s="22"/>
      <c r="OD82" s="22"/>
      <c r="OE82" s="22"/>
      <c r="OF82" s="22"/>
      <c r="OG82" s="22"/>
      <c r="OH82" s="22"/>
      <c r="OI82" s="22"/>
      <c r="OJ82" s="22"/>
      <c r="OK82" s="22"/>
      <c r="OL82" s="22"/>
      <c r="OM82" s="22"/>
      <c r="ON82" s="22"/>
      <c r="OO82" s="22"/>
      <c r="OP82" s="22"/>
      <c r="OQ82" s="22"/>
      <c r="OR82" s="22"/>
      <c r="OS82" s="22"/>
      <c r="OT82" s="22"/>
      <c r="OU82" s="22"/>
      <c r="OV82" s="22"/>
      <c r="OW82" s="22"/>
      <c r="OX82" s="22"/>
      <c r="OY82" s="22"/>
      <c r="OZ82" s="22"/>
      <c r="PA82" s="22"/>
      <c r="PB82" s="22"/>
      <c r="PC82" s="22"/>
      <c r="PD82" s="22"/>
      <c r="PE82" s="22"/>
      <c r="PF82" s="22"/>
      <c r="PG82" s="22"/>
      <c r="PH82" s="22"/>
      <c r="PI82" s="22"/>
      <c r="PJ82" s="22"/>
      <c r="PK82" s="22"/>
      <c r="PL82" s="22"/>
      <c r="PM82" s="22"/>
      <c r="PN82" s="22"/>
      <c r="PO82" s="22"/>
      <c r="PP82" s="22"/>
      <c r="PQ82" s="22"/>
      <c r="PR82" s="22"/>
      <c r="PS82" s="22"/>
      <c r="PT82" s="22"/>
      <c r="PU82" s="22"/>
      <c r="PV82" s="22"/>
      <c r="PW82" s="22"/>
      <c r="PX82" s="22"/>
      <c r="PY82" s="22"/>
      <c r="PZ82" s="22"/>
      <c r="QA82" s="22"/>
      <c r="QB82" s="22"/>
      <c r="QC82" s="22"/>
      <c r="QD82" s="22"/>
      <c r="QE82" s="22"/>
      <c r="QF82" s="22"/>
      <c r="QG82" s="22"/>
      <c r="QH82" s="22"/>
      <c r="QI82" s="22"/>
      <c r="QJ82" s="22"/>
      <c r="QK82" s="22"/>
      <c r="QL82" s="22"/>
      <c r="QM82" s="22"/>
      <c r="QN82" s="22"/>
      <c r="QO82" s="22"/>
      <c r="QP82" s="22"/>
      <c r="QQ82" s="22"/>
      <c r="QR82" s="22"/>
      <c r="QS82" s="22"/>
      <c r="QT82" s="22"/>
      <c r="QU82" s="22"/>
      <c r="QV82" s="22"/>
      <c r="QW82" s="22"/>
      <c r="QX82" s="22"/>
      <c r="QY82" s="22"/>
      <c r="QZ82" s="22"/>
      <c r="RA82" s="22"/>
      <c r="RB82" s="22"/>
      <c r="RC82" s="22"/>
      <c r="RD82" s="22"/>
      <c r="RE82" s="22"/>
      <c r="RF82" s="22"/>
      <c r="RG82" s="22"/>
      <c r="RH82" s="22"/>
      <c r="RI82" s="22"/>
      <c r="RJ82" s="22"/>
      <c r="RK82" s="22"/>
      <c r="RL82" s="22"/>
      <c r="RM82" s="22"/>
      <c r="RN82" s="22"/>
      <c r="RO82" s="22"/>
      <c r="RP82" s="22"/>
      <c r="RQ82" s="22"/>
      <c r="RR82" s="22"/>
      <c r="RS82" s="22"/>
      <c r="RT82" s="22"/>
      <c r="RU82" s="22"/>
      <c r="RV82" s="22"/>
      <c r="RW82" s="22"/>
      <c r="RX82" s="22"/>
      <c r="RY82" s="22"/>
      <c r="RZ82" s="22"/>
      <c r="SA82" s="22"/>
      <c r="SB82" s="22"/>
      <c r="SC82" s="22"/>
      <c r="SD82" s="22"/>
      <c r="SE82" s="22"/>
      <c r="SF82" s="22"/>
      <c r="SG82" s="22"/>
      <c r="SH82" s="22"/>
      <c r="SI82" s="22"/>
      <c r="SJ82" s="22"/>
      <c r="SK82" s="22"/>
      <c r="SL82" s="22"/>
      <c r="SM82" s="22"/>
      <c r="SN82" s="22"/>
      <c r="SO82" s="22"/>
      <c r="SP82" s="22"/>
      <c r="SQ82" s="22"/>
      <c r="SR82" s="22"/>
      <c r="SS82" s="22"/>
      <c r="ST82" s="22"/>
      <c r="SU82" s="22"/>
      <c r="SV82" s="22"/>
      <c r="SW82" s="22"/>
      <c r="SX82" s="22"/>
      <c r="SY82" s="22"/>
      <c r="SZ82" s="22"/>
      <c r="TA82" s="22"/>
      <c r="TB82" s="22"/>
      <c r="TC82" s="22"/>
      <c r="TD82" s="22"/>
      <c r="TE82" s="22"/>
      <c r="TF82" s="22"/>
      <c r="TG82" s="22"/>
      <c r="TH82" s="22"/>
      <c r="TI82" s="22"/>
      <c r="TJ82" s="22"/>
      <c r="TK82" s="22"/>
      <c r="TL82" s="22"/>
      <c r="TM82" s="22"/>
      <c r="TN82" s="22"/>
      <c r="TO82" s="22"/>
      <c r="TP82" s="22"/>
      <c r="TQ82" s="22"/>
      <c r="TR82" s="22"/>
      <c r="TS82" s="22"/>
      <c r="TT82" s="22"/>
      <c r="TU82" s="22"/>
      <c r="TV82" s="22"/>
      <c r="TW82" s="22"/>
      <c r="TX82" s="22"/>
      <c r="TY82" s="22"/>
      <c r="TZ82" s="22"/>
      <c r="UA82" s="22"/>
      <c r="UB82" s="22"/>
      <c r="UC82" s="22"/>
      <c r="UD82" s="22"/>
      <c r="UE82" s="22"/>
      <c r="UF82" s="22"/>
      <c r="UG82" s="22"/>
      <c r="UH82" s="22"/>
      <c r="UI82" s="22"/>
      <c r="UJ82" s="22"/>
      <c r="UK82" s="22"/>
      <c r="UL82" s="22"/>
      <c r="UM82" s="22"/>
      <c r="UN82" s="22"/>
      <c r="UO82" s="22"/>
      <c r="UP82" s="22"/>
      <c r="UQ82" s="22"/>
      <c r="UR82" s="22"/>
      <c r="US82" s="22"/>
      <c r="UT82" s="22"/>
      <c r="UU82" s="22"/>
      <c r="UV82" s="22"/>
      <c r="UW82" s="22"/>
      <c r="UX82" s="22"/>
      <c r="UY82" s="22"/>
      <c r="UZ82" s="22"/>
      <c r="VA82" s="22"/>
      <c r="VB82" s="22"/>
      <c r="VC82" s="22"/>
      <c r="VD82" s="22"/>
      <c r="VE82" s="22"/>
      <c r="VF82" s="22"/>
      <c r="VG82" s="22"/>
      <c r="VH82" s="22"/>
      <c r="VI82" s="22"/>
      <c r="VJ82" s="22"/>
      <c r="VK82" s="22"/>
      <c r="VL82" s="22"/>
      <c r="VM82" s="22"/>
      <c r="VN82" s="22"/>
      <c r="VO82" s="22"/>
      <c r="VP82" s="22"/>
      <c r="VQ82" s="22"/>
      <c r="VR82" s="22"/>
      <c r="VS82" s="22"/>
      <c r="VT82" s="22"/>
      <c r="VU82" s="22"/>
      <c r="VV82" s="22"/>
      <c r="VW82" s="22"/>
      <c r="VX82" s="22"/>
      <c r="VY82" s="22"/>
      <c r="VZ82" s="22"/>
      <c r="WA82" s="22"/>
      <c r="WB82" s="22"/>
      <c r="WC82" s="22"/>
      <c r="WD82" s="22"/>
      <c r="WE82" s="22"/>
      <c r="WF82" s="22"/>
      <c r="WG82" s="22"/>
      <c r="WH82" s="22"/>
      <c r="WI82" s="22"/>
      <c r="WJ82" s="22"/>
      <c r="WK82" s="22"/>
      <c r="WL82" s="22"/>
      <c r="WM82" s="22"/>
      <c r="WN82" s="22"/>
      <c r="WO82" s="22"/>
      <c r="WP82" s="22"/>
      <c r="WQ82" s="22"/>
      <c r="WR82" s="22"/>
      <c r="WS82" s="22"/>
      <c r="WT82" s="22"/>
      <c r="WU82" s="22"/>
      <c r="WV82" s="22"/>
      <c r="WW82" s="22"/>
      <c r="WX82" s="22"/>
      <c r="WY82" s="22"/>
      <c r="WZ82" s="22"/>
      <c r="XA82" s="22"/>
      <c r="XB82" s="22"/>
      <c r="XC82" s="22"/>
      <c r="XD82" s="22"/>
      <c r="XE82" s="22"/>
      <c r="XF82" s="22"/>
      <c r="XG82" s="22"/>
      <c r="XH82" s="22"/>
      <c r="XI82" s="22"/>
      <c r="XJ82" s="22"/>
      <c r="XK82" s="22"/>
      <c r="XL82" s="22"/>
      <c r="XM82" s="22"/>
      <c r="XN82" s="22"/>
      <c r="XO82" s="22"/>
      <c r="XP82" s="22"/>
      <c r="XQ82" s="22"/>
      <c r="XR82" s="22"/>
      <c r="XS82" s="22"/>
      <c r="XT82" s="22"/>
      <c r="XU82" s="22"/>
      <c r="XV82" s="22"/>
      <c r="XW82" s="22"/>
      <c r="XX82" s="22"/>
      <c r="XY82" s="22"/>
      <c r="XZ82" s="22"/>
      <c r="YA82" s="22"/>
      <c r="YB82" s="22"/>
      <c r="YC82" s="22"/>
      <c r="YD82" s="22"/>
      <c r="YE82" s="22"/>
      <c r="YF82" s="22"/>
      <c r="YG82" s="22"/>
      <c r="YH82" s="22"/>
      <c r="YI82" s="22"/>
      <c r="YJ82" s="22"/>
      <c r="YK82" s="22"/>
      <c r="YL82" s="22"/>
      <c r="YM82" s="22"/>
      <c r="YN82" s="22"/>
      <c r="YO82" s="22"/>
      <c r="YP82" s="22"/>
      <c r="YQ82" s="22"/>
      <c r="YR82" s="22"/>
      <c r="YS82" s="22"/>
      <c r="YT82" s="22"/>
      <c r="YU82" s="22"/>
      <c r="YV82" s="22"/>
      <c r="YW82" s="22"/>
      <c r="YX82" s="22"/>
      <c r="YY82" s="22"/>
      <c r="YZ82" s="22"/>
      <c r="ZA82" s="22"/>
      <c r="ZB82" s="22"/>
      <c r="ZC82" s="22"/>
      <c r="ZD82" s="22"/>
      <c r="ZE82" s="22"/>
      <c r="ZF82" s="22"/>
      <c r="ZG82" s="22"/>
      <c r="ZH82" s="22"/>
      <c r="ZI82" s="22"/>
      <c r="ZJ82" s="22"/>
      <c r="ZK82" s="22"/>
      <c r="ZL82" s="22"/>
      <c r="ZM82" s="22"/>
      <c r="ZN82" s="22"/>
      <c r="ZO82" s="22"/>
      <c r="ZP82" s="22"/>
      <c r="ZQ82" s="22"/>
      <c r="ZR82" s="22"/>
      <c r="ZS82" s="22"/>
      <c r="ZT82" s="22"/>
      <c r="ZU82" s="22"/>
      <c r="ZV82" s="22"/>
      <c r="ZW82" s="22"/>
      <c r="ZX82" s="22"/>
      <c r="ZY82" s="22"/>
      <c r="ZZ82" s="22"/>
      <c r="AAA82" s="22"/>
      <c r="AAB82" s="22"/>
      <c r="AAC82" s="22"/>
      <c r="AAD82" s="22"/>
      <c r="AAE82" s="22"/>
      <c r="AAF82" s="22"/>
      <c r="AAG82" s="22"/>
      <c r="AAH82" s="22"/>
      <c r="AAI82" s="22"/>
      <c r="AAJ82" s="22"/>
      <c r="AAK82" s="22"/>
      <c r="AAL82" s="22"/>
      <c r="AAM82" s="22"/>
      <c r="AAN82" s="22"/>
      <c r="AAO82" s="22"/>
      <c r="AAP82" s="22"/>
      <c r="AAQ82" s="22"/>
      <c r="AAR82" s="22"/>
      <c r="AAS82" s="22"/>
      <c r="AAT82" s="22"/>
      <c r="AAU82" s="22"/>
      <c r="AAV82" s="22"/>
      <c r="AAW82" s="22"/>
      <c r="AAX82" s="22"/>
      <c r="AAY82" s="22"/>
      <c r="AAZ82" s="22"/>
      <c r="ABA82" s="22"/>
      <c r="ABB82" s="22"/>
      <c r="ABC82" s="22"/>
      <c r="ABD82" s="22"/>
      <c r="ABE82" s="22"/>
      <c r="ABF82" s="22"/>
      <c r="ABG82" s="22"/>
      <c r="ABH82" s="22"/>
      <c r="ABI82" s="22"/>
      <c r="ABJ82" s="22"/>
      <c r="ABK82" s="22"/>
      <c r="ABL82" s="22"/>
      <c r="ABM82" s="22"/>
      <c r="ABN82" s="22"/>
      <c r="ABO82" s="22"/>
      <c r="ABP82" s="22"/>
      <c r="ABQ82" s="22"/>
      <c r="ABR82" s="22"/>
      <c r="ABS82" s="22"/>
      <c r="ABT82" s="22"/>
      <c r="ABU82" s="22"/>
      <c r="ABV82" s="22"/>
      <c r="ABW82" s="22"/>
      <c r="ABX82" s="22"/>
      <c r="ABY82" s="22"/>
      <c r="ABZ82" s="22"/>
      <c r="ACA82" s="22"/>
      <c r="ACB82" s="22"/>
      <c r="ACC82" s="22"/>
      <c r="ACD82" s="22"/>
      <c r="ACE82" s="22"/>
      <c r="ACF82" s="22"/>
      <c r="ACG82" s="22"/>
      <c r="ACH82" s="22"/>
      <c r="ACI82" s="22"/>
      <c r="ACJ82" s="22"/>
      <c r="ACK82" s="22"/>
      <c r="ACL82" s="22"/>
      <c r="ACM82" s="22"/>
      <c r="ACN82" s="22"/>
      <c r="ACO82" s="22"/>
      <c r="ACP82" s="22"/>
      <c r="ACQ82" s="22"/>
      <c r="ACR82" s="22"/>
      <c r="ACS82" s="22"/>
      <c r="ACT82" s="22"/>
      <c r="ACU82" s="22"/>
      <c r="ACV82" s="22"/>
      <c r="ACW82" s="22"/>
      <c r="ACX82" s="22"/>
      <c r="ACY82" s="22"/>
      <c r="ACZ82" s="22"/>
      <c r="ADA82" s="22"/>
      <c r="ADB82" s="22"/>
      <c r="ADC82" s="22"/>
      <c r="ADD82" s="22"/>
      <c r="ADE82" s="22"/>
      <c r="ADF82" s="22"/>
      <c r="ADG82" s="22"/>
      <c r="ADH82" s="22"/>
      <c r="ADI82" s="22"/>
      <c r="ADJ82" s="22"/>
      <c r="ADK82" s="22"/>
      <c r="ADL82" s="22"/>
      <c r="ADM82" s="22"/>
      <c r="ADN82" s="22"/>
      <c r="ADO82" s="22"/>
      <c r="ADP82" s="22"/>
      <c r="ADQ82" s="22"/>
      <c r="ADR82" s="22"/>
      <c r="ADS82" s="22"/>
      <c r="ADT82" s="22"/>
      <c r="ADU82" s="22"/>
      <c r="ADV82" s="22"/>
      <c r="ADW82" s="22"/>
      <c r="ADX82" s="22"/>
      <c r="ADY82" s="22"/>
      <c r="ADZ82" s="22"/>
      <c r="AEA82" s="22"/>
      <c r="AEB82" s="22"/>
      <c r="AEC82" s="22"/>
      <c r="AED82" s="22"/>
      <c r="AEE82" s="22"/>
      <c r="AEF82" s="22"/>
      <c r="AEG82" s="22"/>
      <c r="AEH82" s="22"/>
      <c r="AEI82" s="22"/>
      <c r="AEJ82" s="22"/>
      <c r="AEK82" s="22"/>
      <c r="AEL82" s="22"/>
      <c r="AEM82" s="22"/>
      <c r="AEN82" s="22"/>
      <c r="AEO82" s="22"/>
      <c r="AEP82" s="22"/>
      <c r="AEQ82" s="22"/>
      <c r="AER82" s="22"/>
      <c r="AES82" s="22"/>
      <c r="AET82" s="22"/>
      <c r="AEU82" s="22"/>
      <c r="AEV82" s="22"/>
      <c r="AEW82" s="22"/>
      <c r="AEX82" s="22"/>
      <c r="AEY82" s="22"/>
      <c r="AEZ82" s="22"/>
      <c r="AFA82" s="22"/>
      <c r="AFB82" s="22"/>
      <c r="AFC82" s="22"/>
      <c r="AFD82" s="22"/>
      <c r="AFE82" s="22"/>
      <c r="AFF82" s="22"/>
      <c r="AFG82" s="22"/>
      <c r="AFH82" s="22"/>
      <c r="AFI82" s="22"/>
      <c r="AFJ82" s="22"/>
      <c r="AFK82" s="22"/>
      <c r="AFL82" s="22"/>
      <c r="AFM82" s="22"/>
      <c r="AFN82" s="22"/>
      <c r="AFO82" s="22"/>
      <c r="AFP82" s="22"/>
      <c r="AFQ82" s="22"/>
      <c r="AFR82" s="22"/>
      <c r="AFS82" s="22"/>
      <c r="AFT82" s="22"/>
      <c r="AFU82" s="22"/>
      <c r="AFV82" s="22"/>
      <c r="AFW82" s="22"/>
      <c r="AFX82" s="22"/>
      <c r="AFY82" s="22"/>
      <c r="AFZ82" s="22"/>
      <c r="AGA82" s="22"/>
      <c r="AGB82" s="22"/>
      <c r="AGC82" s="22"/>
      <c r="AGD82" s="22"/>
      <c r="AGE82" s="22"/>
      <c r="AGF82" s="22"/>
      <c r="AGG82" s="22"/>
      <c r="AGH82" s="22"/>
      <c r="AGI82" s="22"/>
      <c r="AGJ82" s="22"/>
      <c r="AGK82" s="22"/>
      <c r="AGL82" s="22"/>
      <c r="AGM82" s="22"/>
      <c r="AGN82" s="22"/>
      <c r="AGO82" s="22"/>
      <c r="AGP82" s="22"/>
      <c r="AGQ82" s="22"/>
      <c r="AGR82" s="22"/>
      <c r="AGS82" s="22"/>
      <c r="AGT82" s="22"/>
      <c r="AGU82" s="22"/>
      <c r="AGV82" s="22"/>
      <c r="AGW82" s="22"/>
      <c r="AGX82" s="22"/>
      <c r="AGY82" s="22"/>
      <c r="AGZ82" s="22"/>
      <c r="AHA82" s="22"/>
      <c r="AHB82" s="22"/>
      <c r="AHC82" s="22"/>
      <c r="AHD82" s="22"/>
      <c r="AHE82" s="22"/>
      <c r="AHF82" s="22"/>
      <c r="AHG82" s="22"/>
      <c r="AHH82" s="22"/>
      <c r="AHI82" s="22"/>
      <c r="AHJ82" s="22"/>
      <c r="AHK82" s="22"/>
      <c r="AHL82" s="22"/>
      <c r="AHM82" s="22"/>
      <c r="AHN82" s="22"/>
      <c r="AHO82" s="22"/>
      <c r="AHP82" s="22"/>
      <c r="AHQ82" s="22"/>
      <c r="AHR82" s="22"/>
      <c r="AHS82" s="22"/>
      <c r="AHT82" s="22"/>
      <c r="AHU82" s="22"/>
      <c r="AHV82" s="22"/>
      <c r="AHW82" s="22"/>
      <c r="AHX82" s="22"/>
      <c r="AHY82" s="22"/>
      <c r="AHZ82" s="22"/>
      <c r="AIA82" s="22"/>
      <c r="AIB82" s="22"/>
      <c r="AIC82" s="22"/>
      <c r="AID82" s="22"/>
      <c r="AIE82" s="22"/>
      <c r="AIF82" s="22"/>
      <c r="AIG82" s="22"/>
      <c r="AIH82" s="22"/>
      <c r="AII82" s="22"/>
      <c r="AIJ82" s="22"/>
      <c r="AIK82" s="22"/>
      <c r="AIL82" s="22"/>
      <c r="AIM82" s="22"/>
      <c r="AIN82" s="22"/>
      <c r="AIO82" s="22"/>
      <c r="AIP82" s="22"/>
      <c r="AIQ82" s="22"/>
      <c r="AIR82" s="22"/>
      <c r="AIS82" s="22"/>
      <c r="AIT82" s="22"/>
      <c r="AIU82" s="22"/>
      <c r="AIV82" s="22"/>
      <c r="AIW82" s="22"/>
      <c r="AIX82" s="22"/>
      <c r="AIY82" s="22"/>
      <c r="AIZ82" s="22"/>
      <c r="AJA82" s="22"/>
      <c r="AJB82" s="22"/>
      <c r="AJC82" s="22"/>
      <c r="AJD82" s="22"/>
      <c r="AJE82" s="22"/>
      <c r="AJF82" s="22"/>
      <c r="AJG82" s="22"/>
      <c r="AJH82" s="22"/>
      <c r="AJI82" s="22"/>
      <c r="AJJ82" s="22"/>
      <c r="AJK82" s="22"/>
      <c r="AJL82" s="22"/>
      <c r="AJM82" s="22"/>
      <c r="AJN82" s="22"/>
      <c r="AJO82" s="22"/>
      <c r="AJP82" s="22"/>
      <c r="AJQ82" s="22"/>
      <c r="AJR82" s="22"/>
      <c r="AJS82" s="22"/>
      <c r="AJT82" s="22"/>
      <c r="AJU82" s="22"/>
      <c r="AJV82" s="22"/>
      <c r="AJW82" s="22"/>
      <c r="AJX82" s="22"/>
      <c r="AJY82" s="22"/>
      <c r="AJZ82" s="22"/>
      <c r="AKA82" s="22"/>
      <c r="AKB82" s="22"/>
      <c r="AKC82" s="22"/>
      <c r="AKD82" s="22"/>
      <c r="AKE82" s="22"/>
      <c r="AKF82" s="22"/>
      <c r="AKG82" s="22"/>
      <c r="AKH82" s="22"/>
      <c r="AKI82" s="22"/>
      <c r="AKJ82" s="22"/>
      <c r="AKK82" s="22"/>
      <c r="AKL82" s="22"/>
      <c r="AKM82" s="22"/>
      <c r="AKN82" s="22"/>
      <c r="AKO82" s="22"/>
      <c r="AKP82" s="22"/>
      <c r="AKQ82" s="22"/>
      <c r="AKR82" s="22"/>
      <c r="AKS82" s="22"/>
      <c r="AKT82" s="22"/>
      <c r="AKU82" s="22"/>
      <c r="AKV82" s="22"/>
      <c r="AKW82" s="22"/>
      <c r="AKX82" s="22"/>
      <c r="AKY82" s="22"/>
      <c r="AKZ82" s="22"/>
      <c r="ALA82" s="22"/>
      <c r="ALB82" s="22"/>
      <c r="ALC82" s="22"/>
      <c r="ALD82" s="22"/>
      <c r="ALE82" s="22"/>
      <c r="ALF82" s="22"/>
      <c r="ALG82" s="22"/>
      <c r="ALH82" s="22"/>
      <c r="ALI82" s="22"/>
      <c r="ALJ82" s="22"/>
      <c r="ALK82" s="22"/>
      <c r="ALL82" s="22"/>
      <c r="ALM82" s="22"/>
      <c r="ALN82" s="22"/>
      <c r="ALO82" s="22"/>
      <c r="ALP82" s="22"/>
      <c r="ALQ82" s="22"/>
      <c r="ALR82" s="22"/>
      <c r="ALS82" s="22"/>
      <c r="ALT82" s="22"/>
      <c r="ALU82" s="22"/>
      <c r="ALV82" s="22"/>
      <c r="ALW82" s="22"/>
      <c r="ALX82" s="22"/>
      <c r="ALY82" s="22"/>
      <c r="ALZ82" s="22"/>
      <c r="AMA82" s="22"/>
      <c r="AMB82" s="22"/>
      <c r="AMC82" s="22"/>
      <c r="AMD82" s="22"/>
      <c r="AME82" s="22"/>
      <c r="AMF82" s="22"/>
      <c r="AMG82" s="22"/>
      <c r="AMH82" s="22"/>
      <c r="AMI82" s="22"/>
      <c r="AMJ82" s="22"/>
      <c r="AMK82" s="22"/>
    </row>
    <row r="83" spans="1:1025" x14ac:dyDescent="0.2">
      <c r="A83" s="29">
        <v>12</v>
      </c>
      <c r="B83" s="76" t="s">
        <v>259</v>
      </c>
      <c r="C83" s="30" t="s">
        <v>126</v>
      </c>
      <c r="D83" s="30">
        <v>4</v>
      </c>
      <c r="E83" s="26"/>
      <c r="F83" s="81">
        <v>75</v>
      </c>
      <c r="G83" s="26"/>
      <c r="H83" s="26"/>
      <c r="I83" s="26"/>
      <c r="J83" s="26">
        <f>AVERAGE(E83:G83)</f>
        <v>75</v>
      </c>
      <c r="K83" s="27">
        <f>D83*J83</f>
        <v>300</v>
      </c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  <c r="HC83" s="22"/>
      <c r="HD83" s="22"/>
      <c r="HE83" s="22"/>
      <c r="HF83" s="22"/>
      <c r="HG83" s="22"/>
      <c r="HH83" s="22"/>
      <c r="HI83" s="22"/>
      <c r="HJ83" s="22"/>
      <c r="HK83" s="22"/>
      <c r="HL83" s="22"/>
      <c r="HM83" s="22"/>
      <c r="HN83" s="22"/>
      <c r="HO83" s="22"/>
      <c r="HP83" s="22"/>
      <c r="HQ83" s="22"/>
      <c r="HR83" s="22"/>
      <c r="HS83" s="22"/>
      <c r="HT83" s="22"/>
      <c r="HU83" s="22"/>
      <c r="HV83" s="22"/>
      <c r="HW83" s="22"/>
      <c r="HX83" s="22"/>
      <c r="HY83" s="22"/>
      <c r="HZ83" s="22"/>
      <c r="IA83" s="22"/>
      <c r="IB83" s="22"/>
      <c r="IC83" s="22"/>
      <c r="ID83" s="22"/>
      <c r="IE83" s="22"/>
      <c r="IF83" s="22"/>
      <c r="IG83" s="22"/>
      <c r="IH83" s="22"/>
      <c r="II83" s="22"/>
      <c r="IJ83" s="22"/>
      <c r="IK83" s="22"/>
      <c r="IL83" s="22"/>
      <c r="IM83" s="22"/>
      <c r="IN83" s="22"/>
      <c r="IO83" s="22"/>
      <c r="IP83" s="22"/>
      <c r="IQ83" s="22"/>
      <c r="IR83" s="22"/>
      <c r="IS83" s="22"/>
      <c r="IT83" s="22"/>
      <c r="IU83" s="22"/>
      <c r="IV83" s="22"/>
      <c r="IW83" s="22"/>
      <c r="IX83" s="22"/>
      <c r="IY83" s="22"/>
      <c r="IZ83" s="22"/>
      <c r="JA83" s="22"/>
      <c r="JB83" s="22"/>
      <c r="JC83" s="22"/>
      <c r="JD83" s="22"/>
      <c r="JE83" s="22"/>
      <c r="JF83" s="22"/>
      <c r="JG83" s="22"/>
      <c r="JH83" s="22"/>
      <c r="JI83" s="22"/>
      <c r="JJ83" s="22"/>
      <c r="JK83" s="22"/>
      <c r="JL83" s="22"/>
      <c r="JM83" s="22"/>
      <c r="JN83" s="22"/>
      <c r="JO83" s="22"/>
      <c r="JP83" s="22"/>
      <c r="JQ83" s="22"/>
      <c r="JR83" s="22"/>
      <c r="JS83" s="22"/>
      <c r="JT83" s="22"/>
      <c r="JU83" s="22"/>
      <c r="JV83" s="22"/>
      <c r="JW83" s="22"/>
      <c r="JX83" s="22"/>
      <c r="JY83" s="22"/>
      <c r="JZ83" s="22"/>
      <c r="KA83" s="22"/>
      <c r="KB83" s="22"/>
      <c r="KC83" s="22"/>
      <c r="KD83" s="22"/>
      <c r="KE83" s="22"/>
      <c r="KF83" s="22"/>
      <c r="KG83" s="22"/>
      <c r="KH83" s="22"/>
      <c r="KI83" s="22"/>
      <c r="KJ83" s="22"/>
      <c r="KK83" s="22"/>
      <c r="KL83" s="22"/>
      <c r="KM83" s="22"/>
      <c r="KN83" s="22"/>
      <c r="KO83" s="22"/>
      <c r="KP83" s="22"/>
      <c r="KQ83" s="22"/>
      <c r="KR83" s="22"/>
      <c r="KS83" s="22"/>
      <c r="KT83" s="22"/>
      <c r="KU83" s="22"/>
      <c r="KV83" s="22"/>
      <c r="KW83" s="22"/>
      <c r="KX83" s="22"/>
      <c r="KY83" s="22"/>
      <c r="KZ83" s="22"/>
      <c r="LA83" s="22"/>
      <c r="LB83" s="22"/>
      <c r="LC83" s="22"/>
      <c r="LD83" s="22"/>
      <c r="LE83" s="22"/>
      <c r="LF83" s="22"/>
      <c r="LG83" s="22"/>
      <c r="LH83" s="22"/>
      <c r="LI83" s="22"/>
      <c r="LJ83" s="22"/>
      <c r="LK83" s="22"/>
      <c r="LL83" s="22"/>
      <c r="LM83" s="22"/>
      <c r="LN83" s="22"/>
      <c r="LO83" s="22"/>
      <c r="LP83" s="22"/>
      <c r="LQ83" s="22"/>
      <c r="LR83" s="22"/>
      <c r="LS83" s="22"/>
      <c r="LT83" s="22"/>
      <c r="LU83" s="22"/>
      <c r="LV83" s="22"/>
      <c r="LW83" s="22"/>
      <c r="LX83" s="22"/>
      <c r="LY83" s="22"/>
      <c r="LZ83" s="22"/>
      <c r="MA83" s="22"/>
      <c r="MB83" s="22"/>
      <c r="MC83" s="22"/>
      <c r="MD83" s="22"/>
      <c r="ME83" s="22"/>
      <c r="MF83" s="22"/>
      <c r="MG83" s="22"/>
      <c r="MH83" s="22"/>
      <c r="MI83" s="22"/>
      <c r="MJ83" s="22"/>
      <c r="MK83" s="22"/>
      <c r="ML83" s="22"/>
      <c r="MM83" s="22"/>
      <c r="MN83" s="22"/>
      <c r="MO83" s="22"/>
      <c r="MP83" s="22"/>
      <c r="MQ83" s="22"/>
      <c r="MR83" s="22"/>
      <c r="MS83" s="22"/>
      <c r="MT83" s="22"/>
      <c r="MU83" s="22"/>
      <c r="MV83" s="22"/>
      <c r="MW83" s="22"/>
      <c r="MX83" s="22"/>
      <c r="MY83" s="22"/>
      <c r="MZ83" s="22"/>
      <c r="NA83" s="22"/>
      <c r="NB83" s="22"/>
      <c r="NC83" s="22"/>
      <c r="ND83" s="22"/>
      <c r="NE83" s="22"/>
      <c r="NF83" s="22"/>
      <c r="NG83" s="22"/>
      <c r="NH83" s="22"/>
      <c r="NI83" s="22"/>
      <c r="NJ83" s="22"/>
      <c r="NK83" s="22"/>
      <c r="NL83" s="22"/>
      <c r="NM83" s="22"/>
      <c r="NN83" s="22"/>
      <c r="NO83" s="22"/>
      <c r="NP83" s="22"/>
      <c r="NQ83" s="22"/>
      <c r="NR83" s="22"/>
      <c r="NS83" s="22"/>
      <c r="NT83" s="22"/>
      <c r="NU83" s="22"/>
      <c r="NV83" s="22"/>
      <c r="NW83" s="22"/>
      <c r="NX83" s="22"/>
      <c r="NY83" s="22"/>
      <c r="NZ83" s="22"/>
      <c r="OA83" s="22"/>
      <c r="OB83" s="22"/>
      <c r="OC83" s="22"/>
      <c r="OD83" s="22"/>
      <c r="OE83" s="22"/>
      <c r="OF83" s="22"/>
      <c r="OG83" s="22"/>
      <c r="OH83" s="22"/>
      <c r="OI83" s="22"/>
      <c r="OJ83" s="22"/>
      <c r="OK83" s="22"/>
      <c r="OL83" s="22"/>
      <c r="OM83" s="22"/>
      <c r="ON83" s="22"/>
      <c r="OO83" s="22"/>
      <c r="OP83" s="22"/>
      <c r="OQ83" s="22"/>
      <c r="OR83" s="22"/>
      <c r="OS83" s="22"/>
      <c r="OT83" s="22"/>
      <c r="OU83" s="22"/>
      <c r="OV83" s="22"/>
      <c r="OW83" s="22"/>
      <c r="OX83" s="22"/>
      <c r="OY83" s="22"/>
      <c r="OZ83" s="22"/>
      <c r="PA83" s="22"/>
      <c r="PB83" s="22"/>
      <c r="PC83" s="22"/>
      <c r="PD83" s="22"/>
      <c r="PE83" s="22"/>
      <c r="PF83" s="22"/>
      <c r="PG83" s="22"/>
      <c r="PH83" s="22"/>
      <c r="PI83" s="22"/>
      <c r="PJ83" s="22"/>
      <c r="PK83" s="22"/>
      <c r="PL83" s="22"/>
      <c r="PM83" s="22"/>
      <c r="PN83" s="22"/>
      <c r="PO83" s="22"/>
      <c r="PP83" s="22"/>
      <c r="PQ83" s="22"/>
      <c r="PR83" s="22"/>
      <c r="PS83" s="22"/>
      <c r="PT83" s="22"/>
      <c r="PU83" s="22"/>
      <c r="PV83" s="22"/>
      <c r="PW83" s="22"/>
      <c r="PX83" s="22"/>
      <c r="PY83" s="22"/>
      <c r="PZ83" s="22"/>
      <c r="QA83" s="22"/>
      <c r="QB83" s="22"/>
      <c r="QC83" s="22"/>
      <c r="QD83" s="22"/>
      <c r="QE83" s="22"/>
      <c r="QF83" s="22"/>
      <c r="QG83" s="22"/>
      <c r="QH83" s="22"/>
      <c r="QI83" s="22"/>
      <c r="QJ83" s="22"/>
      <c r="QK83" s="22"/>
      <c r="QL83" s="22"/>
      <c r="QM83" s="22"/>
      <c r="QN83" s="22"/>
      <c r="QO83" s="22"/>
      <c r="QP83" s="22"/>
      <c r="QQ83" s="22"/>
      <c r="QR83" s="22"/>
      <c r="QS83" s="22"/>
      <c r="QT83" s="22"/>
      <c r="QU83" s="22"/>
      <c r="QV83" s="22"/>
      <c r="QW83" s="22"/>
      <c r="QX83" s="22"/>
      <c r="QY83" s="22"/>
      <c r="QZ83" s="22"/>
      <c r="RA83" s="22"/>
      <c r="RB83" s="22"/>
      <c r="RC83" s="22"/>
      <c r="RD83" s="22"/>
      <c r="RE83" s="22"/>
      <c r="RF83" s="22"/>
      <c r="RG83" s="22"/>
      <c r="RH83" s="22"/>
      <c r="RI83" s="22"/>
      <c r="RJ83" s="22"/>
      <c r="RK83" s="22"/>
      <c r="RL83" s="22"/>
      <c r="RM83" s="22"/>
      <c r="RN83" s="22"/>
      <c r="RO83" s="22"/>
      <c r="RP83" s="22"/>
      <c r="RQ83" s="22"/>
      <c r="RR83" s="22"/>
      <c r="RS83" s="22"/>
      <c r="RT83" s="22"/>
      <c r="RU83" s="22"/>
      <c r="RV83" s="22"/>
      <c r="RW83" s="22"/>
      <c r="RX83" s="22"/>
      <c r="RY83" s="22"/>
      <c r="RZ83" s="22"/>
      <c r="SA83" s="22"/>
      <c r="SB83" s="22"/>
      <c r="SC83" s="22"/>
      <c r="SD83" s="22"/>
      <c r="SE83" s="22"/>
      <c r="SF83" s="22"/>
      <c r="SG83" s="22"/>
      <c r="SH83" s="22"/>
      <c r="SI83" s="22"/>
      <c r="SJ83" s="22"/>
      <c r="SK83" s="22"/>
      <c r="SL83" s="22"/>
      <c r="SM83" s="22"/>
      <c r="SN83" s="22"/>
      <c r="SO83" s="22"/>
      <c r="SP83" s="22"/>
      <c r="SQ83" s="22"/>
      <c r="SR83" s="22"/>
      <c r="SS83" s="22"/>
      <c r="ST83" s="22"/>
      <c r="SU83" s="22"/>
      <c r="SV83" s="22"/>
      <c r="SW83" s="22"/>
      <c r="SX83" s="22"/>
      <c r="SY83" s="22"/>
      <c r="SZ83" s="22"/>
      <c r="TA83" s="22"/>
      <c r="TB83" s="22"/>
      <c r="TC83" s="22"/>
      <c r="TD83" s="22"/>
      <c r="TE83" s="22"/>
      <c r="TF83" s="22"/>
      <c r="TG83" s="22"/>
      <c r="TH83" s="22"/>
      <c r="TI83" s="22"/>
      <c r="TJ83" s="22"/>
      <c r="TK83" s="22"/>
      <c r="TL83" s="22"/>
      <c r="TM83" s="22"/>
      <c r="TN83" s="22"/>
      <c r="TO83" s="22"/>
      <c r="TP83" s="22"/>
      <c r="TQ83" s="22"/>
      <c r="TR83" s="22"/>
      <c r="TS83" s="22"/>
      <c r="TT83" s="22"/>
      <c r="TU83" s="22"/>
      <c r="TV83" s="22"/>
      <c r="TW83" s="22"/>
      <c r="TX83" s="22"/>
      <c r="TY83" s="22"/>
      <c r="TZ83" s="22"/>
      <c r="UA83" s="22"/>
      <c r="UB83" s="22"/>
      <c r="UC83" s="22"/>
      <c r="UD83" s="22"/>
      <c r="UE83" s="22"/>
      <c r="UF83" s="22"/>
      <c r="UG83" s="22"/>
      <c r="UH83" s="22"/>
      <c r="UI83" s="22"/>
      <c r="UJ83" s="22"/>
      <c r="UK83" s="22"/>
      <c r="UL83" s="22"/>
      <c r="UM83" s="22"/>
      <c r="UN83" s="22"/>
      <c r="UO83" s="22"/>
      <c r="UP83" s="22"/>
      <c r="UQ83" s="22"/>
      <c r="UR83" s="22"/>
      <c r="US83" s="22"/>
      <c r="UT83" s="22"/>
      <c r="UU83" s="22"/>
      <c r="UV83" s="22"/>
      <c r="UW83" s="22"/>
      <c r="UX83" s="22"/>
      <c r="UY83" s="22"/>
      <c r="UZ83" s="22"/>
      <c r="VA83" s="22"/>
      <c r="VB83" s="22"/>
      <c r="VC83" s="22"/>
      <c r="VD83" s="22"/>
      <c r="VE83" s="22"/>
      <c r="VF83" s="22"/>
      <c r="VG83" s="22"/>
      <c r="VH83" s="22"/>
      <c r="VI83" s="22"/>
      <c r="VJ83" s="22"/>
      <c r="VK83" s="22"/>
      <c r="VL83" s="22"/>
      <c r="VM83" s="22"/>
      <c r="VN83" s="22"/>
      <c r="VO83" s="22"/>
      <c r="VP83" s="22"/>
      <c r="VQ83" s="22"/>
      <c r="VR83" s="22"/>
      <c r="VS83" s="22"/>
      <c r="VT83" s="22"/>
      <c r="VU83" s="22"/>
      <c r="VV83" s="22"/>
      <c r="VW83" s="22"/>
      <c r="VX83" s="22"/>
      <c r="VY83" s="22"/>
      <c r="VZ83" s="22"/>
      <c r="WA83" s="22"/>
      <c r="WB83" s="22"/>
      <c r="WC83" s="22"/>
      <c r="WD83" s="22"/>
      <c r="WE83" s="22"/>
      <c r="WF83" s="22"/>
      <c r="WG83" s="22"/>
      <c r="WH83" s="22"/>
      <c r="WI83" s="22"/>
      <c r="WJ83" s="22"/>
      <c r="WK83" s="22"/>
      <c r="WL83" s="22"/>
      <c r="WM83" s="22"/>
      <c r="WN83" s="22"/>
      <c r="WO83" s="22"/>
      <c r="WP83" s="22"/>
      <c r="WQ83" s="22"/>
      <c r="WR83" s="22"/>
      <c r="WS83" s="22"/>
      <c r="WT83" s="22"/>
      <c r="WU83" s="22"/>
      <c r="WV83" s="22"/>
      <c r="WW83" s="22"/>
      <c r="WX83" s="22"/>
      <c r="WY83" s="22"/>
      <c r="WZ83" s="22"/>
      <c r="XA83" s="22"/>
      <c r="XB83" s="22"/>
      <c r="XC83" s="22"/>
      <c r="XD83" s="22"/>
      <c r="XE83" s="22"/>
      <c r="XF83" s="22"/>
      <c r="XG83" s="22"/>
      <c r="XH83" s="22"/>
      <c r="XI83" s="22"/>
      <c r="XJ83" s="22"/>
      <c r="XK83" s="22"/>
      <c r="XL83" s="22"/>
      <c r="XM83" s="22"/>
      <c r="XN83" s="22"/>
      <c r="XO83" s="22"/>
      <c r="XP83" s="22"/>
      <c r="XQ83" s="22"/>
      <c r="XR83" s="22"/>
      <c r="XS83" s="22"/>
      <c r="XT83" s="22"/>
      <c r="XU83" s="22"/>
      <c r="XV83" s="22"/>
      <c r="XW83" s="22"/>
      <c r="XX83" s="22"/>
      <c r="XY83" s="22"/>
      <c r="XZ83" s="22"/>
      <c r="YA83" s="22"/>
      <c r="YB83" s="22"/>
      <c r="YC83" s="22"/>
      <c r="YD83" s="22"/>
      <c r="YE83" s="22"/>
      <c r="YF83" s="22"/>
      <c r="YG83" s="22"/>
      <c r="YH83" s="22"/>
      <c r="YI83" s="22"/>
      <c r="YJ83" s="22"/>
      <c r="YK83" s="22"/>
      <c r="YL83" s="22"/>
      <c r="YM83" s="22"/>
      <c r="YN83" s="22"/>
      <c r="YO83" s="22"/>
      <c r="YP83" s="22"/>
      <c r="YQ83" s="22"/>
      <c r="YR83" s="22"/>
      <c r="YS83" s="22"/>
      <c r="YT83" s="22"/>
      <c r="YU83" s="22"/>
      <c r="YV83" s="22"/>
      <c r="YW83" s="22"/>
      <c r="YX83" s="22"/>
      <c r="YY83" s="22"/>
      <c r="YZ83" s="22"/>
      <c r="ZA83" s="22"/>
      <c r="ZB83" s="22"/>
      <c r="ZC83" s="22"/>
      <c r="ZD83" s="22"/>
      <c r="ZE83" s="22"/>
      <c r="ZF83" s="22"/>
      <c r="ZG83" s="22"/>
      <c r="ZH83" s="22"/>
      <c r="ZI83" s="22"/>
      <c r="ZJ83" s="22"/>
      <c r="ZK83" s="22"/>
      <c r="ZL83" s="22"/>
      <c r="ZM83" s="22"/>
      <c r="ZN83" s="22"/>
      <c r="ZO83" s="22"/>
      <c r="ZP83" s="22"/>
      <c r="ZQ83" s="22"/>
      <c r="ZR83" s="22"/>
      <c r="ZS83" s="22"/>
      <c r="ZT83" s="22"/>
      <c r="ZU83" s="22"/>
      <c r="ZV83" s="22"/>
      <c r="ZW83" s="22"/>
      <c r="ZX83" s="22"/>
      <c r="ZY83" s="22"/>
      <c r="ZZ83" s="22"/>
      <c r="AAA83" s="22"/>
      <c r="AAB83" s="22"/>
      <c r="AAC83" s="22"/>
      <c r="AAD83" s="22"/>
      <c r="AAE83" s="22"/>
      <c r="AAF83" s="22"/>
      <c r="AAG83" s="22"/>
      <c r="AAH83" s="22"/>
      <c r="AAI83" s="22"/>
      <c r="AAJ83" s="22"/>
      <c r="AAK83" s="22"/>
      <c r="AAL83" s="22"/>
      <c r="AAM83" s="22"/>
      <c r="AAN83" s="22"/>
      <c r="AAO83" s="22"/>
      <c r="AAP83" s="22"/>
      <c r="AAQ83" s="22"/>
      <c r="AAR83" s="22"/>
      <c r="AAS83" s="22"/>
      <c r="AAT83" s="22"/>
      <c r="AAU83" s="22"/>
      <c r="AAV83" s="22"/>
      <c r="AAW83" s="22"/>
      <c r="AAX83" s="22"/>
      <c r="AAY83" s="22"/>
      <c r="AAZ83" s="22"/>
      <c r="ABA83" s="22"/>
      <c r="ABB83" s="22"/>
      <c r="ABC83" s="22"/>
      <c r="ABD83" s="22"/>
      <c r="ABE83" s="22"/>
      <c r="ABF83" s="22"/>
      <c r="ABG83" s="22"/>
      <c r="ABH83" s="22"/>
      <c r="ABI83" s="22"/>
      <c r="ABJ83" s="22"/>
      <c r="ABK83" s="22"/>
      <c r="ABL83" s="22"/>
      <c r="ABM83" s="22"/>
      <c r="ABN83" s="22"/>
      <c r="ABO83" s="22"/>
      <c r="ABP83" s="22"/>
      <c r="ABQ83" s="22"/>
      <c r="ABR83" s="22"/>
      <c r="ABS83" s="22"/>
      <c r="ABT83" s="22"/>
      <c r="ABU83" s="22"/>
      <c r="ABV83" s="22"/>
      <c r="ABW83" s="22"/>
      <c r="ABX83" s="22"/>
      <c r="ABY83" s="22"/>
      <c r="ABZ83" s="22"/>
      <c r="ACA83" s="22"/>
      <c r="ACB83" s="22"/>
      <c r="ACC83" s="22"/>
      <c r="ACD83" s="22"/>
      <c r="ACE83" s="22"/>
      <c r="ACF83" s="22"/>
      <c r="ACG83" s="22"/>
      <c r="ACH83" s="22"/>
      <c r="ACI83" s="22"/>
      <c r="ACJ83" s="22"/>
      <c r="ACK83" s="22"/>
      <c r="ACL83" s="22"/>
      <c r="ACM83" s="22"/>
      <c r="ACN83" s="22"/>
      <c r="ACO83" s="22"/>
      <c r="ACP83" s="22"/>
      <c r="ACQ83" s="22"/>
      <c r="ACR83" s="22"/>
      <c r="ACS83" s="22"/>
      <c r="ACT83" s="22"/>
      <c r="ACU83" s="22"/>
      <c r="ACV83" s="22"/>
      <c r="ACW83" s="22"/>
      <c r="ACX83" s="22"/>
      <c r="ACY83" s="22"/>
      <c r="ACZ83" s="22"/>
      <c r="ADA83" s="22"/>
      <c r="ADB83" s="22"/>
      <c r="ADC83" s="22"/>
      <c r="ADD83" s="22"/>
      <c r="ADE83" s="22"/>
      <c r="ADF83" s="22"/>
      <c r="ADG83" s="22"/>
      <c r="ADH83" s="22"/>
      <c r="ADI83" s="22"/>
      <c r="ADJ83" s="22"/>
      <c r="ADK83" s="22"/>
      <c r="ADL83" s="22"/>
      <c r="ADM83" s="22"/>
      <c r="ADN83" s="22"/>
      <c r="ADO83" s="22"/>
      <c r="ADP83" s="22"/>
      <c r="ADQ83" s="22"/>
      <c r="ADR83" s="22"/>
      <c r="ADS83" s="22"/>
      <c r="ADT83" s="22"/>
      <c r="ADU83" s="22"/>
      <c r="ADV83" s="22"/>
      <c r="ADW83" s="22"/>
      <c r="ADX83" s="22"/>
      <c r="ADY83" s="22"/>
      <c r="ADZ83" s="22"/>
      <c r="AEA83" s="22"/>
      <c r="AEB83" s="22"/>
      <c r="AEC83" s="22"/>
      <c r="AED83" s="22"/>
      <c r="AEE83" s="22"/>
      <c r="AEF83" s="22"/>
      <c r="AEG83" s="22"/>
      <c r="AEH83" s="22"/>
      <c r="AEI83" s="22"/>
      <c r="AEJ83" s="22"/>
      <c r="AEK83" s="22"/>
      <c r="AEL83" s="22"/>
      <c r="AEM83" s="22"/>
      <c r="AEN83" s="22"/>
      <c r="AEO83" s="22"/>
      <c r="AEP83" s="22"/>
      <c r="AEQ83" s="22"/>
      <c r="AER83" s="22"/>
      <c r="AES83" s="22"/>
      <c r="AET83" s="22"/>
      <c r="AEU83" s="22"/>
      <c r="AEV83" s="22"/>
      <c r="AEW83" s="22"/>
      <c r="AEX83" s="22"/>
      <c r="AEY83" s="22"/>
      <c r="AEZ83" s="22"/>
      <c r="AFA83" s="22"/>
      <c r="AFB83" s="22"/>
      <c r="AFC83" s="22"/>
      <c r="AFD83" s="22"/>
      <c r="AFE83" s="22"/>
      <c r="AFF83" s="22"/>
      <c r="AFG83" s="22"/>
      <c r="AFH83" s="22"/>
      <c r="AFI83" s="22"/>
      <c r="AFJ83" s="22"/>
      <c r="AFK83" s="22"/>
      <c r="AFL83" s="22"/>
      <c r="AFM83" s="22"/>
      <c r="AFN83" s="22"/>
      <c r="AFO83" s="22"/>
      <c r="AFP83" s="22"/>
      <c r="AFQ83" s="22"/>
      <c r="AFR83" s="22"/>
      <c r="AFS83" s="22"/>
      <c r="AFT83" s="22"/>
      <c r="AFU83" s="22"/>
      <c r="AFV83" s="22"/>
      <c r="AFW83" s="22"/>
      <c r="AFX83" s="22"/>
      <c r="AFY83" s="22"/>
      <c r="AFZ83" s="22"/>
      <c r="AGA83" s="22"/>
      <c r="AGB83" s="22"/>
      <c r="AGC83" s="22"/>
      <c r="AGD83" s="22"/>
      <c r="AGE83" s="22"/>
      <c r="AGF83" s="22"/>
      <c r="AGG83" s="22"/>
      <c r="AGH83" s="22"/>
      <c r="AGI83" s="22"/>
      <c r="AGJ83" s="22"/>
      <c r="AGK83" s="22"/>
      <c r="AGL83" s="22"/>
      <c r="AGM83" s="22"/>
      <c r="AGN83" s="22"/>
      <c r="AGO83" s="22"/>
      <c r="AGP83" s="22"/>
      <c r="AGQ83" s="22"/>
      <c r="AGR83" s="22"/>
      <c r="AGS83" s="22"/>
      <c r="AGT83" s="22"/>
      <c r="AGU83" s="22"/>
      <c r="AGV83" s="22"/>
      <c r="AGW83" s="22"/>
      <c r="AGX83" s="22"/>
      <c r="AGY83" s="22"/>
      <c r="AGZ83" s="22"/>
      <c r="AHA83" s="22"/>
      <c r="AHB83" s="22"/>
      <c r="AHC83" s="22"/>
      <c r="AHD83" s="22"/>
      <c r="AHE83" s="22"/>
      <c r="AHF83" s="22"/>
      <c r="AHG83" s="22"/>
      <c r="AHH83" s="22"/>
      <c r="AHI83" s="22"/>
      <c r="AHJ83" s="22"/>
      <c r="AHK83" s="22"/>
      <c r="AHL83" s="22"/>
      <c r="AHM83" s="22"/>
      <c r="AHN83" s="22"/>
      <c r="AHO83" s="22"/>
      <c r="AHP83" s="22"/>
      <c r="AHQ83" s="22"/>
      <c r="AHR83" s="22"/>
      <c r="AHS83" s="22"/>
      <c r="AHT83" s="22"/>
      <c r="AHU83" s="22"/>
      <c r="AHV83" s="22"/>
      <c r="AHW83" s="22"/>
      <c r="AHX83" s="22"/>
      <c r="AHY83" s="22"/>
      <c r="AHZ83" s="22"/>
      <c r="AIA83" s="22"/>
      <c r="AIB83" s="22"/>
      <c r="AIC83" s="22"/>
      <c r="AID83" s="22"/>
      <c r="AIE83" s="22"/>
      <c r="AIF83" s="22"/>
      <c r="AIG83" s="22"/>
      <c r="AIH83" s="22"/>
      <c r="AII83" s="22"/>
      <c r="AIJ83" s="22"/>
      <c r="AIK83" s="22"/>
      <c r="AIL83" s="22"/>
      <c r="AIM83" s="22"/>
      <c r="AIN83" s="22"/>
      <c r="AIO83" s="22"/>
      <c r="AIP83" s="22"/>
      <c r="AIQ83" s="22"/>
      <c r="AIR83" s="22"/>
      <c r="AIS83" s="22"/>
      <c r="AIT83" s="22"/>
      <c r="AIU83" s="22"/>
      <c r="AIV83" s="22"/>
      <c r="AIW83" s="22"/>
      <c r="AIX83" s="22"/>
      <c r="AIY83" s="22"/>
      <c r="AIZ83" s="22"/>
      <c r="AJA83" s="22"/>
      <c r="AJB83" s="22"/>
      <c r="AJC83" s="22"/>
      <c r="AJD83" s="22"/>
      <c r="AJE83" s="22"/>
      <c r="AJF83" s="22"/>
      <c r="AJG83" s="22"/>
      <c r="AJH83" s="22"/>
      <c r="AJI83" s="22"/>
      <c r="AJJ83" s="22"/>
      <c r="AJK83" s="22"/>
      <c r="AJL83" s="22"/>
      <c r="AJM83" s="22"/>
      <c r="AJN83" s="22"/>
      <c r="AJO83" s="22"/>
      <c r="AJP83" s="22"/>
      <c r="AJQ83" s="22"/>
      <c r="AJR83" s="22"/>
      <c r="AJS83" s="22"/>
      <c r="AJT83" s="22"/>
      <c r="AJU83" s="22"/>
      <c r="AJV83" s="22"/>
      <c r="AJW83" s="22"/>
      <c r="AJX83" s="22"/>
      <c r="AJY83" s="22"/>
      <c r="AJZ83" s="22"/>
      <c r="AKA83" s="22"/>
      <c r="AKB83" s="22"/>
      <c r="AKC83" s="22"/>
      <c r="AKD83" s="22"/>
      <c r="AKE83" s="22"/>
      <c r="AKF83" s="22"/>
      <c r="AKG83" s="22"/>
      <c r="AKH83" s="22"/>
      <c r="AKI83" s="22"/>
      <c r="AKJ83" s="22"/>
      <c r="AKK83" s="22"/>
      <c r="AKL83" s="22"/>
      <c r="AKM83" s="22"/>
      <c r="AKN83" s="22"/>
      <c r="AKO83" s="22"/>
      <c r="AKP83" s="22"/>
      <c r="AKQ83" s="22"/>
      <c r="AKR83" s="22"/>
      <c r="AKS83" s="22"/>
      <c r="AKT83" s="22"/>
      <c r="AKU83" s="22"/>
      <c r="AKV83" s="22"/>
      <c r="AKW83" s="22"/>
      <c r="AKX83" s="22"/>
      <c r="AKY83" s="22"/>
      <c r="AKZ83" s="22"/>
      <c r="ALA83" s="22"/>
      <c r="ALB83" s="22"/>
      <c r="ALC83" s="22"/>
      <c r="ALD83" s="22"/>
      <c r="ALE83" s="22"/>
      <c r="ALF83" s="22"/>
      <c r="ALG83" s="22"/>
      <c r="ALH83" s="22"/>
      <c r="ALI83" s="22"/>
      <c r="ALJ83" s="22"/>
      <c r="ALK83" s="22"/>
      <c r="ALL83" s="22"/>
      <c r="ALM83" s="22"/>
      <c r="ALN83" s="22"/>
      <c r="ALO83" s="22"/>
      <c r="ALP83" s="22"/>
      <c r="ALQ83" s="22"/>
      <c r="ALR83" s="22"/>
      <c r="ALS83" s="22"/>
      <c r="ALT83" s="22"/>
      <c r="ALU83" s="22"/>
      <c r="ALV83" s="22"/>
      <c r="ALW83" s="22"/>
      <c r="ALX83" s="22"/>
      <c r="ALY83" s="22"/>
      <c r="ALZ83" s="22"/>
      <c r="AMA83" s="22"/>
      <c r="AMB83" s="22"/>
      <c r="AMC83" s="22"/>
      <c r="AMD83" s="22"/>
      <c r="AME83" s="22"/>
      <c r="AMF83" s="22"/>
      <c r="AMG83" s="22"/>
      <c r="AMH83" s="22"/>
      <c r="AMI83" s="22"/>
      <c r="AMJ83" s="22"/>
      <c r="AMK83" s="22"/>
    </row>
    <row r="84" spans="1:1025" ht="51" x14ac:dyDescent="0.2">
      <c r="A84" s="18" t="s">
        <v>116</v>
      </c>
      <c r="B84" s="18" t="s">
        <v>117</v>
      </c>
      <c r="C84" s="18" t="s">
        <v>118</v>
      </c>
      <c r="D84" s="18" t="s">
        <v>119</v>
      </c>
      <c r="E84" s="18" t="s">
        <v>120</v>
      </c>
      <c r="F84" s="18" t="s">
        <v>121</v>
      </c>
      <c r="G84" s="18" t="s">
        <v>122</v>
      </c>
      <c r="H84" s="18" t="s">
        <v>123</v>
      </c>
      <c r="I84" s="18" t="s">
        <v>123</v>
      </c>
      <c r="J84" s="18" t="s">
        <v>124</v>
      </c>
      <c r="K84" s="18" t="s">
        <v>125</v>
      </c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  <c r="HC84" s="22"/>
      <c r="HD84" s="22"/>
      <c r="HE84" s="22"/>
      <c r="HF84" s="22"/>
      <c r="HG84" s="22"/>
      <c r="HH84" s="22"/>
      <c r="HI84" s="22"/>
      <c r="HJ84" s="22"/>
      <c r="HK84" s="22"/>
      <c r="HL84" s="22"/>
      <c r="HM84" s="22"/>
      <c r="HN84" s="22"/>
      <c r="HO84" s="22"/>
      <c r="HP84" s="22"/>
      <c r="HQ84" s="22"/>
      <c r="HR84" s="22"/>
      <c r="HS84" s="22"/>
      <c r="HT84" s="22"/>
      <c r="HU84" s="22"/>
      <c r="HV84" s="22"/>
      <c r="HW84" s="22"/>
      <c r="HX84" s="22"/>
      <c r="HY84" s="22"/>
      <c r="HZ84" s="22"/>
      <c r="IA84" s="22"/>
      <c r="IB84" s="22"/>
      <c r="IC84" s="22"/>
      <c r="ID84" s="22"/>
      <c r="IE84" s="22"/>
      <c r="IF84" s="22"/>
      <c r="IG84" s="22"/>
      <c r="IH84" s="22"/>
      <c r="II84" s="22"/>
      <c r="IJ84" s="22"/>
      <c r="IK84" s="22"/>
      <c r="IL84" s="22"/>
      <c r="IM84" s="22"/>
      <c r="IN84" s="22"/>
      <c r="IO84" s="22"/>
      <c r="IP84" s="22"/>
      <c r="IQ84" s="22"/>
      <c r="IR84" s="22"/>
      <c r="IS84" s="22"/>
      <c r="IT84" s="22"/>
      <c r="IU84" s="22"/>
      <c r="IV84" s="22"/>
      <c r="IW84" s="22"/>
      <c r="IX84" s="22"/>
      <c r="IY84" s="22"/>
      <c r="IZ84" s="22"/>
      <c r="JA84" s="22"/>
      <c r="JB84" s="22"/>
      <c r="JC84" s="22"/>
      <c r="JD84" s="22"/>
      <c r="JE84" s="22"/>
      <c r="JF84" s="22"/>
      <c r="JG84" s="22"/>
      <c r="JH84" s="22"/>
      <c r="JI84" s="22"/>
      <c r="JJ84" s="22"/>
      <c r="JK84" s="22"/>
      <c r="JL84" s="22"/>
      <c r="JM84" s="22"/>
      <c r="JN84" s="22"/>
      <c r="JO84" s="22"/>
      <c r="JP84" s="22"/>
      <c r="JQ84" s="22"/>
      <c r="JR84" s="22"/>
      <c r="JS84" s="22"/>
      <c r="JT84" s="22"/>
      <c r="JU84" s="22"/>
      <c r="JV84" s="22"/>
      <c r="JW84" s="22"/>
      <c r="JX84" s="22"/>
      <c r="JY84" s="22"/>
      <c r="JZ84" s="22"/>
      <c r="KA84" s="22"/>
      <c r="KB84" s="22"/>
      <c r="KC84" s="22"/>
      <c r="KD84" s="22"/>
      <c r="KE84" s="22"/>
      <c r="KF84" s="22"/>
      <c r="KG84" s="22"/>
      <c r="KH84" s="22"/>
      <c r="KI84" s="22"/>
      <c r="KJ84" s="22"/>
      <c r="KK84" s="22"/>
      <c r="KL84" s="22"/>
      <c r="KM84" s="22"/>
      <c r="KN84" s="22"/>
      <c r="KO84" s="22"/>
      <c r="KP84" s="22"/>
      <c r="KQ84" s="22"/>
      <c r="KR84" s="22"/>
      <c r="KS84" s="22"/>
      <c r="KT84" s="22"/>
      <c r="KU84" s="22"/>
      <c r="KV84" s="22"/>
      <c r="KW84" s="22"/>
      <c r="KX84" s="22"/>
      <c r="KY84" s="22"/>
      <c r="KZ84" s="22"/>
      <c r="LA84" s="22"/>
      <c r="LB84" s="22"/>
      <c r="LC84" s="22"/>
      <c r="LD84" s="22"/>
      <c r="LE84" s="22"/>
      <c r="LF84" s="22"/>
      <c r="LG84" s="22"/>
      <c r="LH84" s="22"/>
      <c r="LI84" s="22"/>
      <c r="LJ84" s="22"/>
      <c r="LK84" s="22"/>
      <c r="LL84" s="22"/>
      <c r="LM84" s="22"/>
      <c r="LN84" s="22"/>
      <c r="LO84" s="22"/>
      <c r="LP84" s="22"/>
      <c r="LQ84" s="22"/>
      <c r="LR84" s="22"/>
      <c r="LS84" s="22"/>
      <c r="LT84" s="22"/>
      <c r="LU84" s="22"/>
      <c r="LV84" s="22"/>
      <c r="LW84" s="22"/>
      <c r="LX84" s="22"/>
      <c r="LY84" s="22"/>
      <c r="LZ84" s="22"/>
      <c r="MA84" s="22"/>
      <c r="MB84" s="22"/>
      <c r="MC84" s="22"/>
      <c r="MD84" s="22"/>
      <c r="ME84" s="22"/>
      <c r="MF84" s="22"/>
      <c r="MG84" s="22"/>
      <c r="MH84" s="22"/>
      <c r="MI84" s="22"/>
      <c r="MJ84" s="22"/>
      <c r="MK84" s="22"/>
      <c r="ML84" s="22"/>
      <c r="MM84" s="22"/>
      <c r="MN84" s="22"/>
      <c r="MO84" s="22"/>
      <c r="MP84" s="22"/>
      <c r="MQ84" s="22"/>
      <c r="MR84" s="22"/>
      <c r="MS84" s="22"/>
      <c r="MT84" s="22"/>
      <c r="MU84" s="22"/>
      <c r="MV84" s="22"/>
      <c r="MW84" s="22"/>
      <c r="MX84" s="22"/>
      <c r="MY84" s="22"/>
      <c r="MZ84" s="22"/>
      <c r="NA84" s="22"/>
      <c r="NB84" s="22"/>
      <c r="NC84" s="22"/>
      <c r="ND84" s="22"/>
      <c r="NE84" s="22"/>
      <c r="NF84" s="22"/>
      <c r="NG84" s="22"/>
      <c r="NH84" s="22"/>
      <c r="NI84" s="22"/>
      <c r="NJ84" s="22"/>
      <c r="NK84" s="22"/>
      <c r="NL84" s="22"/>
      <c r="NM84" s="22"/>
      <c r="NN84" s="22"/>
      <c r="NO84" s="22"/>
      <c r="NP84" s="22"/>
      <c r="NQ84" s="22"/>
      <c r="NR84" s="22"/>
      <c r="NS84" s="22"/>
      <c r="NT84" s="22"/>
      <c r="NU84" s="22"/>
      <c r="NV84" s="22"/>
      <c r="NW84" s="22"/>
      <c r="NX84" s="22"/>
      <c r="NY84" s="22"/>
      <c r="NZ84" s="22"/>
      <c r="OA84" s="22"/>
      <c r="OB84" s="22"/>
      <c r="OC84" s="22"/>
      <c r="OD84" s="22"/>
      <c r="OE84" s="22"/>
      <c r="OF84" s="22"/>
      <c r="OG84" s="22"/>
      <c r="OH84" s="22"/>
      <c r="OI84" s="22"/>
      <c r="OJ84" s="22"/>
      <c r="OK84" s="22"/>
      <c r="OL84" s="22"/>
      <c r="OM84" s="22"/>
      <c r="ON84" s="22"/>
      <c r="OO84" s="22"/>
      <c r="OP84" s="22"/>
      <c r="OQ84" s="22"/>
      <c r="OR84" s="22"/>
      <c r="OS84" s="22"/>
      <c r="OT84" s="22"/>
      <c r="OU84" s="22"/>
      <c r="OV84" s="22"/>
      <c r="OW84" s="22"/>
      <c r="OX84" s="22"/>
      <c r="OY84" s="22"/>
      <c r="OZ84" s="22"/>
      <c r="PA84" s="22"/>
      <c r="PB84" s="22"/>
      <c r="PC84" s="22"/>
      <c r="PD84" s="22"/>
      <c r="PE84" s="22"/>
      <c r="PF84" s="22"/>
      <c r="PG84" s="22"/>
      <c r="PH84" s="22"/>
      <c r="PI84" s="22"/>
      <c r="PJ84" s="22"/>
      <c r="PK84" s="22"/>
      <c r="PL84" s="22"/>
      <c r="PM84" s="22"/>
      <c r="PN84" s="22"/>
      <c r="PO84" s="22"/>
      <c r="PP84" s="22"/>
      <c r="PQ84" s="22"/>
      <c r="PR84" s="22"/>
      <c r="PS84" s="22"/>
      <c r="PT84" s="22"/>
      <c r="PU84" s="22"/>
      <c r="PV84" s="22"/>
      <c r="PW84" s="22"/>
      <c r="PX84" s="22"/>
      <c r="PY84" s="22"/>
      <c r="PZ84" s="22"/>
      <c r="QA84" s="22"/>
      <c r="QB84" s="22"/>
      <c r="QC84" s="22"/>
      <c r="QD84" s="22"/>
      <c r="QE84" s="22"/>
      <c r="QF84" s="22"/>
      <c r="QG84" s="22"/>
      <c r="QH84" s="22"/>
      <c r="QI84" s="22"/>
      <c r="QJ84" s="22"/>
      <c r="QK84" s="22"/>
      <c r="QL84" s="22"/>
      <c r="QM84" s="22"/>
      <c r="QN84" s="22"/>
      <c r="QO84" s="22"/>
      <c r="QP84" s="22"/>
      <c r="QQ84" s="22"/>
      <c r="QR84" s="22"/>
      <c r="QS84" s="22"/>
      <c r="QT84" s="22"/>
      <c r="QU84" s="22"/>
      <c r="QV84" s="22"/>
      <c r="QW84" s="22"/>
      <c r="QX84" s="22"/>
      <c r="QY84" s="22"/>
      <c r="QZ84" s="22"/>
      <c r="RA84" s="22"/>
      <c r="RB84" s="22"/>
      <c r="RC84" s="22"/>
      <c r="RD84" s="22"/>
      <c r="RE84" s="22"/>
      <c r="RF84" s="22"/>
      <c r="RG84" s="22"/>
      <c r="RH84" s="22"/>
      <c r="RI84" s="22"/>
      <c r="RJ84" s="22"/>
      <c r="RK84" s="22"/>
      <c r="RL84" s="22"/>
      <c r="RM84" s="22"/>
      <c r="RN84" s="22"/>
      <c r="RO84" s="22"/>
      <c r="RP84" s="22"/>
      <c r="RQ84" s="22"/>
      <c r="RR84" s="22"/>
      <c r="RS84" s="22"/>
      <c r="RT84" s="22"/>
      <c r="RU84" s="22"/>
      <c r="RV84" s="22"/>
      <c r="RW84" s="22"/>
      <c r="RX84" s="22"/>
      <c r="RY84" s="22"/>
      <c r="RZ84" s="22"/>
      <c r="SA84" s="22"/>
      <c r="SB84" s="22"/>
      <c r="SC84" s="22"/>
      <c r="SD84" s="22"/>
      <c r="SE84" s="22"/>
      <c r="SF84" s="22"/>
      <c r="SG84" s="22"/>
      <c r="SH84" s="22"/>
      <c r="SI84" s="22"/>
      <c r="SJ84" s="22"/>
      <c r="SK84" s="22"/>
      <c r="SL84" s="22"/>
      <c r="SM84" s="22"/>
      <c r="SN84" s="22"/>
      <c r="SO84" s="22"/>
      <c r="SP84" s="22"/>
      <c r="SQ84" s="22"/>
      <c r="SR84" s="22"/>
      <c r="SS84" s="22"/>
      <c r="ST84" s="22"/>
      <c r="SU84" s="22"/>
      <c r="SV84" s="22"/>
      <c r="SW84" s="22"/>
      <c r="SX84" s="22"/>
      <c r="SY84" s="22"/>
      <c r="SZ84" s="22"/>
      <c r="TA84" s="22"/>
      <c r="TB84" s="22"/>
      <c r="TC84" s="22"/>
      <c r="TD84" s="22"/>
      <c r="TE84" s="22"/>
      <c r="TF84" s="22"/>
      <c r="TG84" s="22"/>
      <c r="TH84" s="22"/>
      <c r="TI84" s="22"/>
      <c r="TJ84" s="22"/>
      <c r="TK84" s="22"/>
      <c r="TL84" s="22"/>
      <c r="TM84" s="22"/>
      <c r="TN84" s="22"/>
      <c r="TO84" s="22"/>
      <c r="TP84" s="22"/>
      <c r="TQ84" s="22"/>
      <c r="TR84" s="22"/>
      <c r="TS84" s="22"/>
      <c r="TT84" s="22"/>
      <c r="TU84" s="22"/>
      <c r="TV84" s="22"/>
      <c r="TW84" s="22"/>
      <c r="TX84" s="22"/>
      <c r="TY84" s="22"/>
      <c r="TZ84" s="22"/>
      <c r="UA84" s="22"/>
      <c r="UB84" s="22"/>
      <c r="UC84" s="22"/>
      <c r="UD84" s="22"/>
      <c r="UE84" s="22"/>
      <c r="UF84" s="22"/>
      <c r="UG84" s="22"/>
      <c r="UH84" s="22"/>
      <c r="UI84" s="22"/>
      <c r="UJ84" s="22"/>
      <c r="UK84" s="22"/>
      <c r="UL84" s="22"/>
      <c r="UM84" s="22"/>
      <c r="UN84" s="22"/>
      <c r="UO84" s="22"/>
      <c r="UP84" s="22"/>
      <c r="UQ84" s="22"/>
      <c r="UR84" s="22"/>
      <c r="US84" s="22"/>
      <c r="UT84" s="22"/>
      <c r="UU84" s="22"/>
      <c r="UV84" s="22"/>
      <c r="UW84" s="22"/>
      <c r="UX84" s="22"/>
      <c r="UY84" s="22"/>
      <c r="UZ84" s="22"/>
      <c r="VA84" s="22"/>
      <c r="VB84" s="22"/>
      <c r="VC84" s="22"/>
      <c r="VD84" s="22"/>
      <c r="VE84" s="22"/>
      <c r="VF84" s="22"/>
      <c r="VG84" s="22"/>
      <c r="VH84" s="22"/>
      <c r="VI84" s="22"/>
      <c r="VJ84" s="22"/>
      <c r="VK84" s="22"/>
      <c r="VL84" s="22"/>
      <c r="VM84" s="22"/>
      <c r="VN84" s="22"/>
      <c r="VO84" s="22"/>
      <c r="VP84" s="22"/>
      <c r="VQ84" s="22"/>
      <c r="VR84" s="22"/>
      <c r="VS84" s="22"/>
      <c r="VT84" s="22"/>
      <c r="VU84" s="22"/>
      <c r="VV84" s="22"/>
      <c r="VW84" s="22"/>
      <c r="VX84" s="22"/>
      <c r="VY84" s="22"/>
      <c r="VZ84" s="22"/>
      <c r="WA84" s="22"/>
      <c r="WB84" s="22"/>
      <c r="WC84" s="22"/>
      <c r="WD84" s="22"/>
      <c r="WE84" s="22"/>
      <c r="WF84" s="22"/>
      <c r="WG84" s="22"/>
      <c r="WH84" s="22"/>
      <c r="WI84" s="22"/>
      <c r="WJ84" s="22"/>
      <c r="WK84" s="22"/>
      <c r="WL84" s="22"/>
      <c r="WM84" s="22"/>
      <c r="WN84" s="22"/>
      <c r="WO84" s="22"/>
      <c r="WP84" s="22"/>
      <c r="WQ84" s="22"/>
      <c r="WR84" s="22"/>
      <c r="WS84" s="22"/>
      <c r="WT84" s="22"/>
      <c r="WU84" s="22"/>
      <c r="WV84" s="22"/>
      <c r="WW84" s="22"/>
      <c r="WX84" s="22"/>
      <c r="WY84" s="22"/>
      <c r="WZ84" s="22"/>
      <c r="XA84" s="22"/>
      <c r="XB84" s="22"/>
      <c r="XC84" s="22"/>
      <c r="XD84" s="22"/>
      <c r="XE84" s="22"/>
      <c r="XF84" s="22"/>
      <c r="XG84" s="22"/>
      <c r="XH84" s="22"/>
      <c r="XI84" s="22"/>
      <c r="XJ84" s="22"/>
      <c r="XK84" s="22"/>
      <c r="XL84" s="22"/>
      <c r="XM84" s="22"/>
      <c r="XN84" s="22"/>
      <c r="XO84" s="22"/>
      <c r="XP84" s="22"/>
      <c r="XQ84" s="22"/>
      <c r="XR84" s="22"/>
      <c r="XS84" s="22"/>
      <c r="XT84" s="22"/>
      <c r="XU84" s="22"/>
      <c r="XV84" s="22"/>
      <c r="XW84" s="22"/>
      <c r="XX84" s="22"/>
      <c r="XY84" s="22"/>
      <c r="XZ84" s="22"/>
      <c r="YA84" s="22"/>
      <c r="YB84" s="22"/>
      <c r="YC84" s="22"/>
      <c r="YD84" s="22"/>
      <c r="YE84" s="22"/>
      <c r="YF84" s="22"/>
      <c r="YG84" s="22"/>
      <c r="YH84" s="22"/>
      <c r="YI84" s="22"/>
      <c r="YJ84" s="22"/>
      <c r="YK84" s="22"/>
      <c r="YL84" s="22"/>
      <c r="YM84" s="22"/>
      <c r="YN84" s="22"/>
      <c r="YO84" s="22"/>
      <c r="YP84" s="22"/>
      <c r="YQ84" s="22"/>
      <c r="YR84" s="22"/>
      <c r="YS84" s="22"/>
      <c r="YT84" s="22"/>
      <c r="YU84" s="22"/>
      <c r="YV84" s="22"/>
      <c r="YW84" s="22"/>
      <c r="YX84" s="22"/>
      <c r="YY84" s="22"/>
      <c r="YZ84" s="22"/>
      <c r="ZA84" s="22"/>
      <c r="ZB84" s="22"/>
      <c r="ZC84" s="22"/>
      <c r="ZD84" s="22"/>
      <c r="ZE84" s="22"/>
      <c r="ZF84" s="22"/>
      <c r="ZG84" s="22"/>
      <c r="ZH84" s="22"/>
      <c r="ZI84" s="22"/>
      <c r="ZJ84" s="22"/>
      <c r="ZK84" s="22"/>
      <c r="ZL84" s="22"/>
      <c r="ZM84" s="22"/>
      <c r="ZN84" s="22"/>
      <c r="ZO84" s="22"/>
      <c r="ZP84" s="22"/>
      <c r="ZQ84" s="22"/>
      <c r="ZR84" s="22"/>
      <c r="ZS84" s="22"/>
      <c r="ZT84" s="22"/>
      <c r="ZU84" s="22"/>
      <c r="ZV84" s="22"/>
      <c r="ZW84" s="22"/>
      <c r="ZX84" s="22"/>
      <c r="ZY84" s="22"/>
      <c r="ZZ84" s="22"/>
      <c r="AAA84" s="22"/>
      <c r="AAB84" s="22"/>
      <c r="AAC84" s="22"/>
      <c r="AAD84" s="22"/>
      <c r="AAE84" s="22"/>
      <c r="AAF84" s="22"/>
      <c r="AAG84" s="22"/>
      <c r="AAH84" s="22"/>
      <c r="AAI84" s="22"/>
      <c r="AAJ84" s="22"/>
      <c r="AAK84" s="22"/>
      <c r="AAL84" s="22"/>
      <c r="AAM84" s="22"/>
      <c r="AAN84" s="22"/>
      <c r="AAO84" s="22"/>
      <c r="AAP84" s="22"/>
      <c r="AAQ84" s="22"/>
      <c r="AAR84" s="22"/>
      <c r="AAS84" s="22"/>
      <c r="AAT84" s="22"/>
      <c r="AAU84" s="22"/>
      <c r="AAV84" s="22"/>
      <c r="AAW84" s="22"/>
      <c r="AAX84" s="22"/>
      <c r="AAY84" s="22"/>
      <c r="AAZ84" s="22"/>
      <c r="ABA84" s="22"/>
      <c r="ABB84" s="22"/>
      <c r="ABC84" s="22"/>
      <c r="ABD84" s="22"/>
      <c r="ABE84" s="22"/>
      <c r="ABF84" s="22"/>
      <c r="ABG84" s="22"/>
      <c r="ABH84" s="22"/>
      <c r="ABI84" s="22"/>
      <c r="ABJ84" s="22"/>
      <c r="ABK84" s="22"/>
      <c r="ABL84" s="22"/>
      <c r="ABM84" s="22"/>
      <c r="ABN84" s="22"/>
      <c r="ABO84" s="22"/>
      <c r="ABP84" s="22"/>
      <c r="ABQ84" s="22"/>
      <c r="ABR84" s="22"/>
      <c r="ABS84" s="22"/>
      <c r="ABT84" s="22"/>
      <c r="ABU84" s="22"/>
      <c r="ABV84" s="22"/>
      <c r="ABW84" s="22"/>
      <c r="ABX84" s="22"/>
      <c r="ABY84" s="22"/>
      <c r="ABZ84" s="22"/>
      <c r="ACA84" s="22"/>
      <c r="ACB84" s="22"/>
      <c r="ACC84" s="22"/>
      <c r="ACD84" s="22"/>
      <c r="ACE84" s="22"/>
      <c r="ACF84" s="22"/>
      <c r="ACG84" s="22"/>
      <c r="ACH84" s="22"/>
      <c r="ACI84" s="22"/>
      <c r="ACJ84" s="22"/>
      <c r="ACK84" s="22"/>
      <c r="ACL84" s="22"/>
      <c r="ACM84" s="22"/>
      <c r="ACN84" s="22"/>
      <c r="ACO84" s="22"/>
      <c r="ACP84" s="22"/>
      <c r="ACQ84" s="22"/>
      <c r="ACR84" s="22"/>
      <c r="ACS84" s="22"/>
      <c r="ACT84" s="22"/>
      <c r="ACU84" s="22"/>
      <c r="ACV84" s="22"/>
      <c r="ACW84" s="22"/>
      <c r="ACX84" s="22"/>
      <c r="ACY84" s="22"/>
      <c r="ACZ84" s="22"/>
      <c r="ADA84" s="22"/>
      <c r="ADB84" s="22"/>
      <c r="ADC84" s="22"/>
      <c r="ADD84" s="22"/>
      <c r="ADE84" s="22"/>
      <c r="ADF84" s="22"/>
      <c r="ADG84" s="22"/>
      <c r="ADH84" s="22"/>
      <c r="ADI84" s="22"/>
      <c r="ADJ84" s="22"/>
      <c r="ADK84" s="22"/>
      <c r="ADL84" s="22"/>
      <c r="ADM84" s="22"/>
      <c r="ADN84" s="22"/>
      <c r="ADO84" s="22"/>
      <c r="ADP84" s="22"/>
      <c r="ADQ84" s="22"/>
      <c r="ADR84" s="22"/>
      <c r="ADS84" s="22"/>
      <c r="ADT84" s="22"/>
      <c r="ADU84" s="22"/>
      <c r="ADV84" s="22"/>
      <c r="ADW84" s="22"/>
      <c r="ADX84" s="22"/>
      <c r="ADY84" s="22"/>
      <c r="ADZ84" s="22"/>
      <c r="AEA84" s="22"/>
      <c r="AEB84" s="22"/>
      <c r="AEC84" s="22"/>
      <c r="AED84" s="22"/>
      <c r="AEE84" s="22"/>
      <c r="AEF84" s="22"/>
      <c r="AEG84" s="22"/>
      <c r="AEH84" s="22"/>
      <c r="AEI84" s="22"/>
      <c r="AEJ84" s="22"/>
      <c r="AEK84" s="22"/>
      <c r="AEL84" s="22"/>
      <c r="AEM84" s="22"/>
      <c r="AEN84" s="22"/>
      <c r="AEO84" s="22"/>
      <c r="AEP84" s="22"/>
      <c r="AEQ84" s="22"/>
      <c r="AER84" s="22"/>
      <c r="AES84" s="22"/>
      <c r="AET84" s="22"/>
      <c r="AEU84" s="22"/>
      <c r="AEV84" s="22"/>
      <c r="AEW84" s="22"/>
      <c r="AEX84" s="22"/>
      <c r="AEY84" s="22"/>
      <c r="AEZ84" s="22"/>
      <c r="AFA84" s="22"/>
      <c r="AFB84" s="22"/>
      <c r="AFC84" s="22"/>
      <c r="AFD84" s="22"/>
      <c r="AFE84" s="22"/>
      <c r="AFF84" s="22"/>
      <c r="AFG84" s="22"/>
      <c r="AFH84" s="22"/>
      <c r="AFI84" s="22"/>
      <c r="AFJ84" s="22"/>
      <c r="AFK84" s="22"/>
      <c r="AFL84" s="22"/>
      <c r="AFM84" s="22"/>
      <c r="AFN84" s="22"/>
      <c r="AFO84" s="22"/>
      <c r="AFP84" s="22"/>
      <c r="AFQ84" s="22"/>
      <c r="AFR84" s="22"/>
      <c r="AFS84" s="22"/>
      <c r="AFT84" s="22"/>
      <c r="AFU84" s="22"/>
      <c r="AFV84" s="22"/>
      <c r="AFW84" s="22"/>
      <c r="AFX84" s="22"/>
      <c r="AFY84" s="22"/>
      <c r="AFZ84" s="22"/>
      <c r="AGA84" s="22"/>
      <c r="AGB84" s="22"/>
      <c r="AGC84" s="22"/>
      <c r="AGD84" s="22"/>
      <c r="AGE84" s="22"/>
      <c r="AGF84" s="22"/>
      <c r="AGG84" s="22"/>
      <c r="AGH84" s="22"/>
      <c r="AGI84" s="22"/>
      <c r="AGJ84" s="22"/>
      <c r="AGK84" s="22"/>
      <c r="AGL84" s="22"/>
      <c r="AGM84" s="22"/>
      <c r="AGN84" s="22"/>
      <c r="AGO84" s="22"/>
      <c r="AGP84" s="22"/>
      <c r="AGQ84" s="22"/>
      <c r="AGR84" s="22"/>
      <c r="AGS84" s="22"/>
      <c r="AGT84" s="22"/>
      <c r="AGU84" s="22"/>
      <c r="AGV84" s="22"/>
      <c r="AGW84" s="22"/>
      <c r="AGX84" s="22"/>
      <c r="AGY84" s="22"/>
      <c r="AGZ84" s="22"/>
      <c r="AHA84" s="22"/>
      <c r="AHB84" s="22"/>
      <c r="AHC84" s="22"/>
      <c r="AHD84" s="22"/>
      <c r="AHE84" s="22"/>
      <c r="AHF84" s="22"/>
      <c r="AHG84" s="22"/>
      <c r="AHH84" s="22"/>
      <c r="AHI84" s="22"/>
      <c r="AHJ84" s="22"/>
      <c r="AHK84" s="22"/>
      <c r="AHL84" s="22"/>
      <c r="AHM84" s="22"/>
      <c r="AHN84" s="22"/>
      <c r="AHO84" s="22"/>
      <c r="AHP84" s="22"/>
      <c r="AHQ84" s="22"/>
      <c r="AHR84" s="22"/>
      <c r="AHS84" s="22"/>
      <c r="AHT84" s="22"/>
      <c r="AHU84" s="22"/>
      <c r="AHV84" s="22"/>
      <c r="AHW84" s="22"/>
      <c r="AHX84" s="22"/>
      <c r="AHY84" s="22"/>
      <c r="AHZ84" s="22"/>
      <c r="AIA84" s="22"/>
      <c r="AIB84" s="22"/>
      <c r="AIC84" s="22"/>
      <c r="AID84" s="22"/>
      <c r="AIE84" s="22"/>
      <c r="AIF84" s="22"/>
      <c r="AIG84" s="22"/>
      <c r="AIH84" s="22"/>
      <c r="AII84" s="22"/>
      <c r="AIJ84" s="22"/>
      <c r="AIK84" s="22"/>
      <c r="AIL84" s="22"/>
      <c r="AIM84" s="22"/>
      <c r="AIN84" s="22"/>
      <c r="AIO84" s="22"/>
      <c r="AIP84" s="22"/>
      <c r="AIQ84" s="22"/>
      <c r="AIR84" s="22"/>
      <c r="AIS84" s="22"/>
      <c r="AIT84" s="22"/>
      <c r="AIU84" s="22"/>
      <c r="AIV84" s="22"/>
      <c r="AIW84" s="22"/>
      <c r="AIX84" s="22"/>
      <c r="AIY84" s="22"/>
      <c r="AIZ84" s="22"/>
      <c r="AJA84" s="22"/>
      <c r="AJB84" s="22"/>
      <c r="AJC84" s="22"/>
      <c r="AJD84" s="22"/>
      <c r="AJE84" s="22"/>
      <c r="AJF84" s="22"/>
      <c r="AJG84" s="22"/>
      <c r="AJH84" s="22"/>
      <c r="AJI84" s="22"/>
      <c r="AJJ84" s="22"/>
      <c r="AJK84" s="22"/>
      <c r="AJL84" s="22"/>
      <c r="AJM84" s="22"/>
      <c r="AJN84" s="22"/>
      <c r="AJO84" s="22"/>
      <c r="AJP84" s="22"/>
      <c r="AJQ84" s="22"/>
      <c r="AJR84" s="22"/>
      <c r="AJS84" s="22"/>
      <c r="AJT84" s="22"/>
      <c r="AJU84" s="22"/>
      <c r="AJV84" s="22"/>
      <c r="AJW84" s="22"/>
      <c r="AJX84" s="22"/>
      <c r="AJY84" s="22"/>
      <c r="AJZ84" s="22"/>
      <c r="AKA84" s="22"/>
      <c r="AKB84" s="22"/>
      <c r="AKC84" s="22"/>
      <c r="AKD84" s="22"/>
      <c r="AKE84" s="22"/>
      <c r="AKF84" s="22"/>
      <c r="AKG84" s="22"/>
      <c r="AKH84" s="22"/>
      <c r="AKI84" s="22"/>
      <c r="AKJ84" s="22"/>
      <c r="AKK84" s="22"/>
      <c r="AKL84" s="22"/>
      <c r="AKM84" s="22"/>
      <c r="AKN84" s="22"/>
      <c r="AKO84" s="22"/>
      <c r="AKP84" s="22"/>
      <c r="AKQ84" s="22"/>
      <c r="AKR84" s="22"/>
      <c r="AKS84" s="22"/>
      <c r="AKT84" s="22"/>
      <c r="AKU84" s="22"/>
      <c r="AKV84" s="22"/>
      <c r="AKW84" s="22"/>
      <c r="AKX84" s="22"/>
      <c r="AKY84" s="22"/>
      <c r="AKZ84" s="22"/>
      <c r="ALA84" s="22"/>
      <c r="ALB84" s="22"/>
      <c r="ALC84" s="22"/>
      <c r="ALD84" s="22"/>
      <c r="ALE84" s="22"/>
      <c r="ALF84" s="22"/>
      <c r="ALG84" s="22"/>
      <c r="ALH84" s="22"/>
      <c r="ALI84" s="22"/>
      <c r="ALJ84" s="22"/>
      <c r="ALK84" s="22"/>
      <c r="ALL84" s="22"/>
      <c r="ALM84" s="22"/>
      <c r="ALN84" s="22"/>
      <c r="ALO84" s="22"/>
      <c r="ALP84" s="22"/>
      <c r="ALQ84" s="22"/>
      <c r="ALR84" s="22"/>
      <c r="ALS84" s="22"/>
      <c r="ALT84" s="22"/>
      <c r="ALU84" s="22"/>
      <c r="ALV84" s="22"/>
      <c r="ALW84" s="22"/>
      <c r="ALX84" s="22"/>
      <c r="ALY84" s="22"/>
      <c r="ALZ84" s="22"/>
      <c r="AMA84" s="22"/>
      <c r="AMB84" s="22"/>
      <c r="AMC84" s="22"/>
      <c r="AMD84" s="22"/>
      <c r="AME84" s="22"/>
      <c r="AMF84" s="22"/>
      <c r="AMG84" s="22"/>
      <c r="AMH84" s="22"/>
      <c r="AMI84" s="22"/>
      <c r="AMJ84" s="22"/>
      <c r="AMK84" s="22"/>
    </row>
    <row r="85" spans="1:1025" x14ac:dyDescent="0.2">
      <c r="A85" s="29">
        <v>13</v>
      </c>
      <c r="B85" s="76" t="s">
        <v>223</v>
      </c>
      <c r="C85" s="30" t="s">
        <v>126</v>
      </c>
      <c r="D85" s="30">
        <v>2</v>
      </c>
      <c r="E85" s="26"/>
      <c r="F85" s="81">
        <v>13</v>
      </c>
      <c r="G85" s="26"/>
      <c r="H85" s="26"/>
      <c r="I85" s="26"/>
      <c r="J85" s="26">
        <f>AVERAGE(E85:G85)</f>
        <v>13</v>
      </c>
      <c r="K85" s="27">
        <f>D85*J85</f>
        <v>26</v>
      </c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  <c r="FL85" s="22"/>
      <c r="FM85" s="22"/>
      <c r="FN85" s="22"/>
      <c r="FO85" s="22"/>
      <c r="FP85" s="22"/>
      <c r="FQ85" s="22"/>
      <c r="FR85" s="22"/>
      <c r="FS85" s="22"/>
      <c r="FT85" s="22"/>
      <c r="FU85" s="22"/>
      <c r="FV85" s="22"/>
      <c r="FW85" s="22"/>
      <c r="FX85" s="22"/>
      <c r="FY85" s="22"/>
      <c r="FZ85" s="22"/>
      <c r="GA85" s="22"/>
      <c r="GB85" s="22"/>
      <c r="GC85" s="22"/>
      <c r="GD85" s="22"/>
      <c r="GE85" s="22"/>
      <c r="GF85" s="22"/>
      <c r="GG85" s="22"/>
      <c r="GH85" s="22"/>
      <c r="GI85" s="22"/>
      <c r="GJ85" s="22"/>
      <c r="GK85" s="22"/>
      <c r="GL85" s="22"/>
      <c r="GM85" s="22"/>
      <c r="GN85" s="22"/>
      <c r="GO85" s="22"/>
      <c r="GP85" s="22"/>
      <c r="GQ85" s="22"/>
      <c r="GR85" s="22"/>
      <c r="GS85" s="22"/>
      <c r="GT85" s="22"/>
      <c r="GU85" s="22"/>
      <c r="GV85" s="22"/>
      <c r="GW85" s="22"/>
      <c r="GX85" s="22"/>
      <c r="GY85" s="22"/>
      <c r="GZ85" s="22"/>
      <c r="HA85" s="22"/>
      <c r="HB85" s="22"/>
      <c r="HC85" s="22"/>
      <c r="HD85" s="22"/>
      <c r="HE85" s="22"/>
      <c r="HF85" s="22"/>
      <c r="HG85" s="22"/>
      <c r="HH85" s="22"/>
      <c r="HI85" s="22"/>
      <c r="HJ85" s="22"/>
      <c r="HK85" s="22"/>
      <c r="HL85" s="22"/>
      <c r="HM85" s="22"/>
      <c r="HN85" s="22"/>
      <c r="HO85" s="22"/>
      <c r="HP85" s="22"/>
      <c r="HQ85" s="22"/>
      <c r="HR85" s="22"/>
      <c r="HS85" s="22"/>
      <c r="HT85" s="22"/>
      <c r="HU85" s="22"/>
      <c r="HV85" s="22"/>
      <c r="HW85" s="22"/>
      <c r="HX85" s="22"/>
      <c r="HY85" s="22"/>
      <c r="HZ85" s="22"/>
      <c r="IA85" s="22"/>
      <c r="IB85" s="22"/>
      <c r="IC85" s="22"/>
      <c r="ID85" s="22"/>
      <c r="IE85" s="22"/>
      <c r="IF85" s="22"/>
      <c r="IG85" s="22"/>
      <c r="IH85" s="22"/>
      <c r="II85" s="22"/>
      <c r="IJ85" s="22"/>
      <c r="IK85" s="22"/>
      <c r="IL85" s="22"/>
      <c r="IM85" s="22"/>
      <c r="IN85" s="22"/>
      <c r="IO85" s="22"/>
      <c r="IP85" s="22"/>
      <c r="IQ85" s="22"/>
      <c r="IR85" s="22"/>
      <c r="IS85" s="22"/>
      <c r="IT85" s="22"/>
      <c r="IU85" s="22"/>
      <c r="IV85" s="22"/>
      <c r="IW85" s="22"/>
      <c r="IX85" s="22"/>
      <c r="IY85" s="22"/>
      <c r="IZ85" s="22"/>
      <c r="JA85" s="22"/>
      <c r="JB85" s="22"/>
      <c r="JC85" s="22"/>
      <c r="JD85" s="22"/>
      <c r="JE85" s="22"/>
      <c r="JF85" s="22"/>
      <c r="JG85" s="22"/>
      <c r="JH85" s="22"/>
      <c r="JI85" s="22"/>
      <c r="JJ85" s="22"/>
      <c r="JK85" s="22"/>
      <c r="JL85" s="22"/>
      <c r="JM85" s="22"/>
      <c r="JN85" s="22"/>
      <c r="JO85" s="22"/>
      <c r="JP85" s="22"/>
      <c r="JQ85" s="22"/>
      <c r="JR85" s="22"/>
      <c r="JS85" s="22"/>
      <c r="JT85" s="22"/>
      <c r="JU85" s="22"/>
      <c r="JV85" s="22"/>
      <c r="JW85" s="22"/>
      <c r="JX85" s="22"/>
      <c r="JY85" s="22"/>
      <c r="JZ85" s="22"/>
      <c r="KA85" s="22"/>
      <c r="KB85" s="22"/>
      <c r="KC85" s="22"/>
      <c r="KD85" s="22"/>
      <c r="KE85" s="22"/>
      <c r="KF85" s="22"/>
      <c r="KG85" s="22"/>
      <c r="KH85" s="22"/>
      <c r="KI85" s="22"/>
      <c r="KJ85" s="22"/>
      <c r="KK85" s="22"/>
      <c r="KL85" s="22"/>
      <c r="KM85" s="22"/>
      <c r="KN85" s="22"/>
      <c r="KO85" s="22"/>
      <c r="KP85" s="22"/>
      <c r="KQ85" s="22"/>
      <c r="KR85" s="22"/>
      <c r="KS85" s="22"/>
      <c r="KT85" s="22"/>
      <c r="KU85" s="22"/>
      <c r="KV85" s="22"/>
      <c r="KW85" s="22"/>
      <c r="KX85" s="22"/>
      <c r="KY85" s="22"/>
      <c r="KZ85" s="22"/>
      <c r="LA85" s="22"/>
      <c r="LB85" s="22"/>
      <c r="LC85" s="22"/>
      <c r="LD85" s="22"/>
      <c r="LE85" s="22"/>
      <c r="LF85" s="22"/>
      <c r="LG85" s="22"/>
      <c r="LH85" s="22"/>
      <c r="LI85" s="22"/>
      <c r="LJ85" s="22"/>
      <c r="LK85" s="22"/>
      <c r="LL85" s="22"/>
      <c r="LM85" s="22"/>
      <c r="LN85" s="22"/>
      <c r="LO85" s="22"/>
      <c r="LP85" s="22"/>
      <c r="LQ85" s="22"/>
      <c r="LR85" s="22"/>
      <c r="LS85" s="22"/>
      <c r="LT85" s="22"/>
      <c r="LU85" s="22"/>
      <c r="LV85" s="22"/>
      <c r="LW85" s="22"/>
      <c r="LX85" s="22"/>
      <c r="LY85" s="22"/>
      <c r="LZ85" s="22"/>
      <c r="MA85" s="22"/>
      <c r="MB85" s="22"/>
      <c r="MC85" s="22"/>
      <c r="MD85" s="22"/>
      <c r="ME85" s="22"/>
      <c r="MF85" s="22"/>
      <c r="MG85" s="22"/>
      <c r="MH85" s="22"/>
      <c r="MI85" s="22"/>
      <c r="MJ85" s="22"/>
      <c r="MK85" s="22"/>
      <c r="ML85" s="22"/>
      <c r="MM85" s="22"/>
      <c r="MN85" s="22"/>
      <c r="MO85" s="22"/>
      <c r="MP85" s="22"/>
      <c r="MQ85" s="22"/>
      <c r="MR85" s="22"/>
      <c r="MS85" s="22"/>
      <c r="MT85" s="22"/>
      <c r="MU85" s="22"/>
      <c r="MV85" s="22"/>
      <c r="MW85" s="22"/>
      <c r="MX85" s="22"/>
      <c r="MY85" s="22"/>
      <c r="MZ85" s="22"/>
      <c r="NA85" s="22"/>
      <c r="NB85" s="22"/>
      <c r="NC85" s="22"/>
      <c r="ND85" s="22"/>
      <c r="NE85" s="22"/>
      <c r="NF85" s="22"/>
      <c r="NG85" s="22"/>
      <c r="NH85" s="22"/>
      <c r="NI85" s="22"/>
      <c r="NJ85" s="22"/>
      <c r="NK85" s="22"/>
      <c r="NL85" s="22"/>
      <c r="NM85" s="22"/>
      <c r="NN85" s="22"/>
      <c r="NO85" s="22"/>
      <c r="NP85" s="22"/>
      <c r="NQ85" s="22"/>
      <c r="NR85" s="22"/>
      <c r="NS85" s="22"/>
      <c r="NT85" s="22"/>
      <c r="NU85" s="22"/>
      <c r="NV85" s="22"/>
      <c r="NW85" s="22"/>
      <c r="NX85" s="22"/>
      <c r="NY85" s="22"/>
      <c r="NZ85" s="22"/>
      <c r="OA85" s="22"/>
      <c r="OB85" s="22"/>
      <c r="OC85" s="22"/>
      <c r="OD85" s="22"/>
      <c r="OE85" s="22"/>
      <c r="OF85" s="22"/>
      <c r="OG85" s="22"/>
      <c r="OH85" s="22"/>
      <c r="OI85" s="22"/>
      <c r="OJ85" s="22"/>
      <c r="OK85" s="22"/>
      <c r="OL85" s="22"/>
      <c r="OM85" s="22"/>
      <c r="ON85" s="22"/>
      <c r="OO85" s="22"/>
      <c r="OP85" s="22"/>
      <c r="OQ85" s="22"/>
      <c r="OR85" s="22"/>
      <c r="OS85" s="22"/>
      <c r="OT85" s="22"/>
      <c r="OU85" s="22"/>
      <c r="OV85" s="22"/>
      <c r="OW85" s="22"/>
      <c r="OX85" s="22"/>
      <c r="OY85" s="22"/>
      <c r="OZ85" s="22"/>
      <c r="PA85" s="22"/>
      <c r="PB85" s="22"/>
      <c r="PC85" s="22"/>
      <c r="PD85" s="22"/>
      <c r="PE85" s="22"/>
      <c r="PF85" s="22"/>
      <c r="PG85" s="22"/>
      <c r="PH85" s="22"/>
      <c r="PI85" s="22"/>
      <c r="PJ85" s="22"/>
      <c r="PK85" s="22"/>
      <c r="PL85" s="22"/>
      <c r="PM85" s="22"/>
      <c r="PN85" s="22"/>
      <c r="PO85" s="22"/>
      <c r="PP85" s="22"/>
      <c r="PQ85" s="22"/>
      <c r="PR85" s="22"/>
      <c r="PS85" s="22"/>
      <c r="PT85" s="22"/>
      <c r="PU85" s="22"/>
      <c r="PV85" s="22"/>
      <c r="PW85" s="22"/>
      <c r="PX85" s="22"/>
      <c r="PY85" s="22"/>
      <c r="PZ85" s="22"/>
      <c r="QA85" s="22"/>
      <c r="QB85" s="22"/>
      <c r="QC85" s="22"/>
      <c r="QD85" s="22"/>
      <c r="QE85" s="22"/>
      <c r="QF85" s="22"/>
      <c r="QG85" s="22"/>
      <c r="QH85" s="22"/>
      <c r="QI85" s="22"/>
      <c r="QJ85" s="22"/>
      <c r="QK85" s="22"/>
      <c r="QL85" s="22"/>
      <c r="QM85" s="22"/>
      <c r="QN85" s="22"/>
      <c r="QO85" s="22"/>
      <c r="QP85" s="22"/>
      <c r="QQ85" s="22"/>
      <c r="QR85" s="22"/>
      <c r="QS85" s="22"/>
      <c r="QT85" s="22"/>
      <c r="QU85" s="22"/>
      <c r="QV85" s="22"/>
      <c r="QW85" s="22"/>
      <c r="QX85" s="22"/>
      <c r="QY85" s="22"/>
      <c r="QZ85" s="22"/>
      <c r="RA85" s="22"/>
      <c r="RB85" s="22"/>
      <c r="RC85" s="22"/>
      <c r="RD85" s="22"/>
      <c r="RE85" s="22"/>
      <c r="RF85" s="22"/>
      <c r="RG85" s="22"/>
      <c r="RH85" s="22"/>
      <c r="RI85" s="22"/>
      <c r="RJ85" s="22"/>
      <c r="RK85" s="22"/>
      <c r="RL85" s="22"/>
      <c r="RM85" s="22"/>
      <c r="RN85" s="22"/>
      <c r="RO85" s="22"/>
      <c r="RP85" s="22"/>
      <c r="RQ85" s="22"/>
      <c r="RR85" s="22"/>
      <c r="RS85" s="22"/>
      <c r="RT85" s="22"/>
      <c r="RU85" s="22"/>
      <c r="RV85" s="22"/>
      <c r="RW85" s="22"/>
      <c r="RX85" s="22"/>
      <c r="RY85" s="22"/>
      <c r="RZ85" s="22"/>
      <c r="SA85" s="22"/>
      <c r="SB85" s="22"/>
      <c r="SC85" s="22"/>
      <c r="SD85" s="22"/>
      <c r="SE85" s="22"/>
      <c r="SF85" s="22"/>
      <c r="SG85" s="22"/>
      <c r="SH85" s="22"/>
      <c r="SI85" s="22"/>
      <c r="SJ85" s="22"/>
      <c r="SK85" s="22"/>
      <c r="SL85" s="22"/>
      <c r="SM85" s="22"/>
      <c r="SN85" s="22"/>
      <c r="SO85" s="22"/>
      <c r="SP85" s="22"/>
      <c r="SQ85" s="22"/>
      <c r="SR85" s="22"/>
      <c r="SS85" s="22"/>
      <c r="ST85" s="22"/>
      <c r="SU85" s="22"/>
      <c r="SV85" s="22"/>
      <c r="SW85" s="22"/>
      <c r="SX85" s="22"/>
      <c r="SY85" s="22"/>
      <c r="SZ85" s="22"/>
      <c r="TA85" s="22"/>
      <c r="TB85" s="22"/>
      <c r="TC85" s="22"/>
      <c r="TD85" s="22"/>
      <c r="TE85" s="22"/>
      <c r="TF85" s="22"/>
      <c r="TG85" s="22"/>
      <c r="TH85" s="22"/>
      <c r="TI85" s="22"/>
      <c r="TJ85" s="22"/>
      <c r="TK85" s="22"/>
      <c r="TL85" s="22"/>
      <c r="TM85" s="22"/>
      <c r="TN85" s="22"/>
      <c r="TO85" s="22"/>
      <c r="TP85" s="22"/>
      <c r="TQ85" s="22"/>
      <c r="TR85" s="22"/>
      <c r="TS85" s="22"/>
      <c r="TT85" s="22"/>
      <c r="TU85" s="22"/>
      <c r="TV85" s="22"/>
      <c r="TW85" s="22"/>
      <c r="TX85" s="22"/>
      <c r="TY85" s="22"/>
      <c r="TZ85" s="22"/>
      <c r="UA85" s="22"/>
      <c r="UB85" s="22"/>
      <c r="UC85" s="22"/>
      <c r="UD85" s="22"/>
      <c r="UE85" s="22"/>
      <c r="UF85" s="22"/>
      <c r="UG85" s="22"/>
      <c r="UH85" s="22"/>
      <c r="UI85" s="22"/>
      <c r="UJ85" s="22"/>
      <c r="UK85" s="22"/>
      <c r="UL85" s="22"/>
      <c r="UM85" s="22"/>
      <c r="UN85" s="22"/>
      <c r="UO85" s="22"/>
      <c r="UP85" s="22"/>
      <c r="UQ85" s="22"/>
      <c r="UR85" s="22"/>
      <c r="US85" s="22"/>
      <c r="UT85" s="22"/>
      <c r="UU85" s="22"/>
      <c r="UV85" s="22"/>
      <c r="UW85" s="22"/>
      <c r="UX85" s="22"/>
      <c r="UY85" s="22"/>
      <c r="UZ85" s="22"/>
      <c r="VA85" s="22"/>
      <c r="VB85" s="22"/>
      <c r="VC85" s="22"/>
      <c r="VD85" s="22"/>
      <c r="VE85" s="22"/>
      <c r="VF85" s="22"/>
      <c r="VG85" s="22"/>
      <c r="VH85" s="22"/>
      <c r="VI85" s="22"/>
      <c r="VJ85" s="22"/>
      <c r="VK85" s="22"/>
      <c r="VL85" s="22"/>
      <c r="VM85" s="22"/>
      <c r="VN85" s="22"/>
      <c r="VO85" s="22"/>
      <c r="VP85" s="22"/>
      <c r="VQ85" s="22"/>
      <c r="VR85" s="22"/>
      <c r="VS85" s="22"/>
      <c r="VT85" s="22"/>
      <c r="VU85" s="22"/>
      <c r="VV85" s="22"/>
      <c r="VW85" s="22"/>
      <c r="VX85" s="22"/>
      <c r="VY85" s="22"/>
      <c r="VZ85" s="22"/>
      <c r="WA85" s="22"/>
      <c r="WB85" s="22"/>
      <c r="WC85" s="22"/>
      <c r="WD85" s="22"/>
      <c r="WE85" s="22"/>
      <c r="WF85" s="22"/>
      <c r="WG85" s="22"/>
      <c r="WH85" s="22"/>
      <c r="WI85" s="22"/>
      <c r="WJ85" s="22"/>
      <c r="WK85" s="22"/>
      <c r="WL85" s="22"/>
      <c r="WM85" s="22"/>
      <c r="WN85" s="22"/>
      <c r="WO85" s="22"/>
      <c r="WP85" s="22"/>
      <c r="WQ85" s="22"/>
      <c r="WR85" s="22"/>
      <c r="WS85" s="22"/>
      <c r="WT85" s="22"/>
      <c r="WU85" s="22"/>
      <c r="WV85" s="22"/>
      <c r="WW85" s="22"/>
      <c r="WX85" s="22"/>
      <c r="WY85" s="22"/>
      <c r="WZ85" s="22"/>
      <c r="XA85" s="22"/>
      <c r="XB85" s="22"/>
      <c r="XC85" s="22"/>
      <c r="XD85" s="22"/>
      <c r="XE85" s="22"/>
      <c r="XF85" s="22"/>
      <c r="XG85" s="22"/>
      <c r="XH85" s="22"/>
      <c r="XI85" s="22"/>
      <c r="XJ85" s="22"/>
      <c r="XK85" s="22"/>
      <c r="XL85" s="22"/>
      <c r="XM85" s="22"/>
      <c r="XN85" s="22"/>
      <c r="XO85" s="22"/>
      <c r="XP85" s="22"/>
      <c r="XQ85" s="22"/>
      <c r="XR85" s="22"/>
      <c r="XS85" s="22"/>
      <c r="XT85" s="22"/>
      <c r="XU85" s="22"/>
      <c r="XV85" s="22"/>
      <c r="XW85" s="22"/>
      <c r="XX85" s="22"/>
      <c r="XY85" s="22"/>
      <c r="XZ85" s="22"/>
      <c r="YA85" s="22"/>
      <c r="YB85" s="22"/>
      <c r="YC85" s="22"/>
      <c r="YD85" s="22"/>
      <c r="YE85" s="22"/>
      <c r="YF85" s="22"/>
      <c r="YG85" s="22"/>
      <c r="YH85" s="22"/>
      <c r="YI85" s="22"/>
      <c r="YJ85" s="22"/>
      <c r="YK85" s="22"/>
      <c r="YL85" s="22"/>
      <c r="YM85" s="22"/>
      <c r="YN85" s="22"/>
      <c r="YO85" s="22"/>
      <c r="YP85" s="22"/>
      <c r="YQ85" s="22"/>
      <c r="YR85" s="22"/>
      <c r="YS85" s="22"/>
      <c r="YT85" s="22"/>
      <c r="YU85" s="22"/>
      <c r="YV85" s="22"/>
      <c r="YW85" s="22"/>
      <c r="YX85" s="22"/>
      <c r="YY85" s="22"/>
      <c r="YZ85" s="22"/>
      <c r="ZA85" s="22"/>
      <c r="ZB85" s="22"/>
      <c r="ZC85" s="22"/>
      <c r="ZD85" s="22"/>
      <c r="ZE85" s="22"/>
      <c r="ZF85" s="22"/>
      <c r="ZG85" s="22"/>
      <c r="ZH85" s="22"/>
      <c r="ZI85" s="22"/>
      <c r="ZJ85" s="22"/>
      <c r="ZK85" s="22"/>
      <c r="ZL85" s="22"/>
      <c r="ZM85" s="22"/>
      <c r="ZN85" s="22"/>
      <c r="ZO85" s="22"/>
      <c r="ZP85" s="22"/>
      <c r="ZQ85" s="22"/>
      <c r="ZR85" s="22"/>
      <c r="ZS85" s="22"/>
      <c r="ZT85" s="22"/>
      <c r="ZU85" s="22"/>
      <c r="ZV85" s="22"/>
      <c r="ZW85" s="22"/>
      <c r="ZX85" s="22"/>
      <c r="ZY85" s="22"/>
      <c r="ZZ85" s="22"/>
      <c r="AAA85" s="22"/>
      <c r="AAB85" s="22"/>
      <c r="AAC85" s="22"/>
      <c r="AAD85" s="22"/>
      <c r="AAE85" s="22"/>
      <c r="AAF85" s="22"/>
      <c r="AAG85" s="22"/>
      <c r="AAH85" s="22"/>
      <c r="AAI85" s="22"/>
      <c r="AAJ85" s="22"/>
      <c r="AAK85" s="22"/>
      <c r="AAL85" s="22"/>
      <c r="AAM85" s="22"/>
      <c r="AAN85" s="22"/>
      <c r="AAO85" s="22"/>
      <c r="AAP85" s="22"/>
      <c r="AAQ85" s="22"/>
      <c r="AAR85" s="22"/>
      <c r="AAS85" s="22"/>
      <c r="AAT85" s="22"/>
      <c r="AAU85" s="22"/>
      <c r="AAV85" s="22"/>
      <c r="AAW85" s="22"/>
      <c r="AAX85" s="22"/>
      <c r="AAY85" s="22"/>
      <c r="AAZ85" s="22"/>
      <c r="ABA85" s="22"/>
      <c r="ABB85" s="22"/>
      <c r="ABC85" s="22"/>
      <c r="ABD85" s="22"/>
      <c r="ABE85" s="22"/>
      <c r="ABF85" s="22"/>
      <c r="ABG85" s="22"/>
      <c r="ABH85" s="22"/>
      <c r="ABI85" s="22"/>
      <c r="ABJ85" s="22"/>
      <c r="ABK85" s="22"/>
      <c r="ABL85" s="22"/>
      <c r="ABM85" s="22"/>
      <c r="ABN85" s="22"/>
      <c r="ABO85" s="22"/>
      <c r="ABP85" s="22"/>
      <c r="ABQ85" s="22"/>
      <c r="ABR85" s="22"/>
      <c r="ABS85" s="22"/>
      <c r="ABT85" s="22"/>
      <c r="ABU85" s="22"/>
      <c r="ABV85" s="22"/>
      <c r="ABW85" s="22"/>
      <c r="ABX85" s="22"/>
      <c r="ABY85" s="22"/>
      <c r="ABZ85" s="22"/>
      <c r="ACA85" s="22"/>
      <c r="ACB85" s="22"/>
      <c r="ACC85" s="22"/>
      <c r="ACD85" s="22"/>
      <c r="ACE85" s="22"/>
      <c r="ACF85" s="22"/>
      <c r="ACG85" s="22"/>
      <c r="ACH85" s="22"/>
      <c r="ACI85" s="22"/>
      <c r="ACJ85" s="22"/>
      <c r="ACK85" s="22"/>
      <c r="ACL85" s="22"/>
      <c r="ACM85" s="22"/>
      <c r="ACN85" s="22"/>
      <c r="ACO85" s="22"/>
      <c r="ACP85" s="22"/>
      <c r="ACQ85" s="22"/>
      <c r="ACR85" s="22"/>
      <c r="ACS85" s="22"/>
      <c r="ACT85" s="22"/>
      <c r="ACU85" s="22"/>
      <c r="ACV85" s="22"/>
      <c r="ACW85" s="22"/>
      <c r="ACX85" s="22"/>
      <c r="ACY85" s="22"/>
      <c r="ACZ85" s="22"/>
      <c r="ADA85" s="22"/>
      <c r="ADB85" s="22"/>
      <c r="ADC85" s="22"/>
      <c r="ADD85" s="22"/>
      <c r="ADE85" s="22"/>
      <c r="ADF85" s="22"/>
      <c r="ADG85" s="22"/>
      <c r="ADH85" s="22"/>
      <c r="ADI85" s="22"/>
      <c r="ADJ85" s="22"/>
      <c r="ADK85" s="22"/>
      <c r="ADL85" s="22"/>
      <c r="ADM85" s="22"/>
      <c r="ADN85" s="22"/>
      <c r="ADO85" s="22"/>
      <c r="ADP85" s="22"/>
      <c r="ADQ85" s="22"/>
      <c r="ADR85" s="22"/>
      <c r="ADS85" s="22"/>
      <c r="ADT85" s="22"/>
      <c r="ADU85" s="22"/>
      <c r="ADV85" s="22"/>
      <c r="ADW85" s="22"/>
      <c r="ADX85" s="22"/>
      <c r="ADY85" s="22"/>
      <c r="ADZ85" s="22"/>
      <c r="AEA85" s="22"/>
      <c r="AEB85" s="22"/>
      <c r="AEC85" s="22"/>
      <c r="AED85" s="22"/>
      <c r="AEE85" s="22"/>
      <c r="AEF85" s="22"/>
      <c r="AEG85" s="22"/>
      <c r="AEH85" s="22"/>
      <c r="AEI85" s="22"/>
      <c r="AEJ85" s="22"/>
      <c r="AEK85" s="22"/>
      <c r="AEL85" s="22"/>
      <c r="AEM85" s="22"/>
      <c r="AEN85" s="22"/>
      <c r="AEO85" s="22"/>
      <c r="AEP85" s="22"/>
      <c r="AEQ85" s="22"/>
      <c r="AER85" s="22"/>
      <c r="AES85" s="22"/>
      <c r="AET85" s="22"/>
      <c r="AEU85" s="22"/>
      <c r="AEV85" s="22"/>
      <c r="AEW85" s="22"/>
      <c r="AEX85" s="22"/>
      <c r="AEY85" s="22"/>
      <c r="AEZ85" s="22"/>
      <c r="AFA85" s="22"/>
      <c r="AFB85" s="22"/>
      <c r="AFC85" s="22"/>
      <c r="AFD85" s="22"/>
      <c r="AFE85" s="22"/>
      <c r="AFF85" s="22"/>
      <c r="AFG85" s="22"/>
      <c r="AFH85" s="22"/>
      <c r="AFI85" s="22"/>
      <c r="AFJ85" s="22"/>
      <c r="AFK85" s="22"/>
      <c r="AFL85" s="22"/>
      <c r="AFM85" s="22"/>
      <c r="AFN85" s="22"/>
      <c r="AFO85" s="22"/>
      <c r="AFP85" s="22"/>
      <c r="AFQ85" s="22"/>
      <c r="AFR85" s="22"/>
      <c r="AFS85" s="22"/>
      <c r="AFT85" s="22"/>
      <c r="AFU85" s="22"/>
      <c r="AFV85" s="22"/>
      <c r="AFW85" s="22"/>
      <c r="AFX85" s="22"/>
      <c r="AFY85" s="22"/>
      <c r="AFZ85" s="22"/>
      <c r="AGA85" s="22"/>
      <c r="AGB85" s="22"/>
      <c r="AGC85" s="22"/>
      <c r="AGD85" s="22"/>
      <c r="AGE85" s="22"/>
      <c r="AGF85" s="22"/>
      <c r="AGG85" s="22"/>
      <c r="AGH85" s="22"/>
      <c r="AGI85" s="22"/>
      <c r="AGJ85" s="22"/>
      <c r="AGK85" s="22"/>
      <c r="AGL85" s="22"/>
      <c r="AGM85" s="22"/>
      <c r="AGN85" s="22"/>
      <c r="AGO85" s="22"/>
      <c r="AGP85" s="22"/>
      <c r="AGQ85" s="22"/>
      <c r="AGR85" s="22"/>
      <c r="AGS85" s="22"/>
      <c r="AGT85" s="22"/>
      <c r="AGU85" s="22"/>
      <c r="AGV85" s="22"/>
      <c r="AGW85" s="22"/>
      <c r="AGX85" s="22"/>
      <c r="AGY85" s="22"/>
      <c r="AGZ85" s="22"/>
      <c r="AHA85" s="22"/>
      <c r="AHB85" s="22"/>
      <c r="AHC85" s="22"/>
      <c r="AHD85" s="22"/>
      <c r="AHE85" s="22"/>
      <c r="AHF85" s="22"/>
      <c r="AHG85" s="22"/>
      <c r="AHH85" s="22"/>
      <c r="AHI85" s="22"/>
      <c r="AHJ85" s="22"/>
      <c r="AHK85" s="22"/>
      <c r="AHL85" s="22"/>
      <c r="AHM85" s="22"/>
      <c r="AHN85" s="22"/>
      <c r="AHO85" s="22"/>
      <c r="AHP85" s="22"/>
      <c r="AHQ85" s="22"/>
      <c r="AHR85" s="22"/>
      <c r="AHS85" s="22"/>
      <c r="AHT85" s="22"/>
      <c r="AHU85" s="22"/>
      <c r="AHV85" s="22"/>
      <c r="AHW85" s="22"/>
      <c r="AHX85" s="22"/>
      <c r="AHY85" s="22"/>
      <c r="AHZ85" s="22"/>
      <c r="AIA85" s="22"/>
      <c r="AIB85" s="22"/>
      <c r="AIC85" s="22"/>
      <c r="AID85" s="22"/>
      <c r="AIE85" s="22"/>
      <c r="AIF85" s="22"/>
      <c r="AIG85" s="22"/>
      <c r="AIH85" s="22"/>
      <c r="AII85" s="22"/>
      <c r="AIJ85" s="22"/>
      <c r="AIK85" s="22"/>
      <c r="AIL85" s="22"/>
      <c r="AIM85" s="22"/>
      <c r="AIN85" s="22"/>
      <c r="AIO85" s="22"/>
      <c r="AIP85" s="22"/>
      <c r="AIQ85" s="22"/>
      <c r="AIR85" s="22"/>
      <c r="AIS85" s="22"/>
      <c r="AIT85" s="22"/>
      <c r="AIU85" s="22"/>
      <c r="AIV85" s="22"/>
      <c r="AIW85" s="22"/>
      <c r="AIX85" s="22"/>
      <c r="AIY85" s="22"/>
      <c r="AIZ85" s="22"/>
      <c r="AJA85" s="22"/>
      <c r="AJB85" s="22"/>
      <c r="AJC85" s="22"/>
      <c r="AJD85" s="22"/>
      <c r="AJE85" s="22"/>
      <c r="AJF85" s="22"/>
      <c r="AJG85" s="22"/>
      <c r="AJH85" s="22"/>
      <c r="AJI85" s="22"/>
      <c r="AJJ85" s="22"/>
      <c r="AJK85" s="22"/>
      <c r="AJL85" s="22"/>
      <c r="AJM85" s="22"/>
      <c r="AJN85" s="22"/>
      <c r="AJO85" s="22"/>
      <c r="AJP85" s="22"/>
      <c r="AJQ85" s="22"/>
      <c r="AJR85" s="22"/>
      <c r="AJS85" s="22"/>
      <c r="AJT85" s="22"/>
      <c r="AJU85" s="22"/>
      <c r="AJV85" s="22"/>
      <c r="AJW85" s="22"/>
      <c r="AJX85" s="22"/>
      <c r="AJY85" s="22"/>
      <c r="AJZ85" s="22"/>
      <c r="AKA85" s="22"/>
      <c r="AKB85" s="22"/>
      <c r="AKC85" s="22"/>
      <c r="AKD85" s="22"/>
      <c r="AKE85" s="22"/>
      <c r="AKF85" s="22"/>
      <c r="AKG85" s="22"/>
      <c r="AKH85" s="22"/>
      <c r="AKI85" s="22"/>
      <c r="AKJ85" s="22"/>
      <c r="AKK85" s="22"/>
      <c r="AKL85" s="22"/>
      <c r="AKM85" s="22"/>
      <c r="AKN85" s="22"/>
      <c r="AKO85" s="22"/>
      <c r="AKP85" s="22"/>
      <c r="AKQ85" s="22"/>
      <c r="AKR85" s="22"/>
      <c r="AKS85" s="22"/>
      <c r="AKT85" s="22"/>
      <c r="AKU85" s="22"/>
      <c r="AKV85" s="22"/>
      <c r="AKW85" s="22"/>
      <c r="AKX85" s="22"/>
      <c r="AKY85" s="22"/>
      <c r="AKZ85" s="22"/>
      <c r="ALA85" s="22"/>
      <c r="ALB85" s="22"/>
      <c r="ALC85" s="22"/>
      <c r="ALD85" s="22"/>
      <c r="ALE85" s="22"/>
      <c r="ALF85" s="22"/>
      <c r="ALG85" s="22"/>
      <c r="ALH85" s="22"/>
      <c r="ALI85" s="22"/>
      <c r="ALJ85" s="22"/>
      <c r="ALK85" s="22"/>
      <c r="ALL85" s="22"/>
      <c r="ALM85" s="22"/>
      <c r="ALN85" s="22"/>
      <c r="ALO85" s="22"/>
      <c r="ALP85" s="22"/>
      <c r="ALQ85" s="22"/>
      <c r="ALR85" s="22"/>
      <c r="ALS85" s="22"/>
      <c r="ALT85" s="22"/>
      <c r="ALU85" s="22"/>
      <c r="ALV85" s="22"/>
      <c r="ALW85" s="22"/>
      <c r="ALX85" s="22"/>
      <c r="ALY85" s="22"/>
      <c r="ALZ85" s="22"/>
      <c r="AMA85" s="22"/>
      <c r="AMB85" s="22"/>
      <c r="AMC85" s="22"/>
      <c r="AMD85" s="22"/>
      <c r="AME85" s="22"/>
      <c r="AMF85" s="22"/>
      <c r="AMG85" s="22"/>
      <c r="AMH85" s="22"/>
      <c r="AMI85" s="22"/>
      <c r="AMJ85" s="22"/>
      <c r="AMK85" s="22"/>
    </row>
    <row r="86" spans="1:1025" ht="51" x14ac:dyDescent="0.2">
      <c r="A86" s="18" t="s">
        <v>116</v>
      </c>
      <c r="B86" s="18" t="s">
        <v>117</v>
      </c>
      <c r="C86" s="18" t="s">
        <v>118</v>
      </c>
      <c r="D86" s="18" t="s">
        <v>119</v>
      </c>
      <c r="E86" s="18" t="s">
        <v>120</v>
      </c>
      <c r="F86" s="18" t="s">
        <v>121</v>
      </c>
      <c r="G86" s="18" t="s">
        <v>122</v>
      </c>
      <c r="H86" s="18" t="s">
        <v>123</v>
      </c>
      <c r="I86" s="18" t="s">
        <v>123</v>
      </c>
      <c r="J86" s="18" t="s">
        <v>124</v>
      </c>
      <c r="K86" s="18" t="s">
        <v>125</v>
      </c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A86" s="22"/>
      <c r="GB86" s="22"/>
      <c r="GC86" s="22"/>
      <c r="GD86" s="22"/>
      <c r="GE86" s="22"/>
      <c r="GF86" s="22"/>
      <c r="GG86" s="22"/>
      <c r="GH86" s="22"/>
      <c r="GI86" s="22"/>
      <c r="GJ86" s="22"/>
      <c r="GK86" s="22"/>
      <c r="GL86" s="22"/>
      <c r="GM86" s="22"/>
      <c r="GN86" s="22"/>
      <c r="GO86" s="22"/>
      <c r="GP86" s="22"/>
      <c r="GQ86" s="22"/>
      <c r="GR86" s="22"/>
      <c r="GS86" s="22"/>
      <c r="GT86" s="22"/>
      <c r="GU86" s="22"/>
      <c r="GV86" s="22"/>
      <c r="GW86" s="22"/>
      <c r="GX86" s="22"/>
      <c r="GY86" s="22"/>
      <c r="GZ86" s="22"/>
      <c r="HA86" s="22"/>
      <c r="HB86" s="22"/>
      <c r="HC86" s="22"/>
      <c r="HD86" s="22"/>
      <c r="HE86" s="22"/>
      <c r="HF86" s="22"/>
      <c r="HG86" s="22"/>
      <c r="HH86" s="22"/>
      <c r="HI86" s="22"/>
      <c r="HJ86" s="22"/>
      <c r="HK86" s="22"/>
      <c r="HL86" s="22"/>
      <c r="HM86" s="22"/>
      <c r="HN86" s="22"/>
      <c r="HO86" s="22"/>
      <c r="HP86" s="22"/>
      <c r="HQ86" s="22"/>
      <c r="HR86" s="22"/>
      <c r="HS86" s="22"/>
      <c r="HT86" s="22"/>
      <c r="HU86" s="22"/>
      <c r="HV86" s="22"/>
      <c r="HW86" s="22"/>
      <c r="HX86" s="22"/>
      <c r="HY86" s="22"/>
      <c r="HZ86" s="22"/>
      <c r="IA86" s="22"/>
      <c r="IB86" s="22"/>
      <c r="IC86" s="22"/>
      <c r="ID86" s="22"/>
      <c r="IE86" s="22"/>
      <c r="IF86" s="22"/>
      <c r="IG86" s="22"/>
      <c r="IH86" s="22"/>
      <c r="II86" s="22"/>
      <c r="IJ86" s="22"/>
      <c r="IK86" s="22"/>
      <c r="IL86" s="22"/>
      <c r="IM86" s="22"/>
      <c r="IN86" s="22"/>
      <c r="IO86" s="22"/>
      <c r="IP86" s="22"/>
      <c r="IQ86" s="22"/>
      <c r="IR86" s="22"/>
      <c r="IS86" s="22"/>
      <c r="IT86" s="22"/>
      <c r="IU86" s="22"/>
      <c r="IV86" s="22"/>
      <c r="IW86" s="22"/>
      <c r="IX86" s="22"/>
      <c r="IY86" s="22"/>
      <c r="IZ86" s="22"/>
      <c r="JA86" s="22"/>
      <c r="JB86" s="22"/>
      <c r="JC86" s="22"/>
      <c r="JD86" s="22"/>
      <c r="JE86" s="22"/>
      <c r="JF86" s="22"/>
      <c r="JG86" s="22"/>
      <c r="JH86" s="22"/>
      <c r="JI86" s="22"/>
      <c r="JJ86" s="22"/>
      <c r="JK86" s="22"/>
      <c r="JL86" s="22"/>
      <c r="JM86" s="22"/>
      <c r="JN86" s="22"/>
      <c r="JO86" s="22"/>
      <c r="JP86" s="22"/>
      <c r="JQ86" s="22"/>
      <c r="JR86" s="22"/>
      <c r="JS86" s="22"/>
      <c r="JT86" s="22"/>
      <c r="JU86" s="22"/>
      <c r="JV86" s="22"/>
      <c r="JW86" s="22"/>
      <c r="JX86" s="22"/>
      <c r="JY86" s="22"/>
      <c r="JZ86" s="22"/>
      <c r="KA86" s="22"/>
      <c r="KB86" s="22"/>
      <c r="KC86" s="22"/>
      <c r="KD86" s="22"/>
      <c r="KE86" s="22"/>
      <c r="KF86" s="22"/>
      <c r="KG86" s="22"/>
      <c r="KH86" s="22"/>
      <c r="KI86" s="22"/>
      <c r="KJ86" s="22"/>
      <c r="KK86" s="22"/>
      <c r="KL86" s="22"/>
      <c r="KM86" s="22"/>
      <c r="KN86" s="22"/>
      <c r="KO86" s="22"/>
      <c r="KP86" s="22"/>
      <c r="KQ86" s="22"/>
      <c r="KR86" s="22"/>
      <c r="KS86" s="22"/>
      <c r="KT86" s="22"/>
      <c r="KU86" s="22"/>
      <c r="KV86" s="22"/>
      <c r="KW86" s="22"/>
      <c r="KX86" s="22"/>
      <c r="KY86" s="22"/>
      <c r="KZ86" s="22"/>
      <c r="LA86" s="22"/>
      <c r="LB86" s="22"/>
      <c r="LC86" s="22"/>
      <c r="LD86" s="22"/>
      <c r="LE86" s="22"/>
      <c r="LF86" s="22"/>
      <c r="LG86" s="22"/>
      <c r="LH86" s="22"/>
      <c r="LI86" s="22"/>
      <c r="LJ86" s="22"/>
      <c r="LK86" s="22"/>
      <c r="LL86" s="22"/>
      <c r="LM86" s="22"/>
      <c r="LN86" s="22"/>
      <c r="LO86" s="22"/>
      <c r="LP86" s="22"/>
      <c r="LQ86" s="22"/>
      <c r="LR86" s="22"/>
      <c r="LS86" s="22"/>
      <c r="LT86" s="22"/>
      <c r="LU86" s="22"/>
      <c r="LV86" s="22"/>
      <c r="LW86" s="22"/>
      <c r="LX86" s="22"/>
      <c r="LY86" s="22"/>
      <c r="LZ86" s="22"/>
      <c r="MA86" s="22"/>
      <c r="MB86" s="22"/>
      <c r="MC86" s="22"/>
      <c r="MD86" s="22"/>
      <c r="ME86" s="22"/>
      <c r="MF86" s="22"/>
      <c r="MG86" s="22"/>
      <c r="MH86" s="22"/>
      <c r="MI86" s="22"/>
      <c r="MJ86" s="22"/>
      <c r="MK86" s="22"/>
      <c r="ML86" s="22"/>
      <c r="MM86" s="22"/>
      <c r="MN86" s="22"/>
      <c r="MO86" s="22"/>
      <c r="MP86" s="22"/>
      <c r="MQ86" s="22"/>
      <c r="MR86" s="22"/>
      <c r="MS86" s="22"/>
      <c r="MT86" s="22"/>
      <c r="MU86" s="22"/>
      <c r="MV86" s="22"/>
      <c r="MW86" s="22"/>
      <c r="MX86" s="22"/>
      <c r="MY86" s="22"/>
      <c r="MZ86" s="22"/>
      <c r="NA86" s="22"/>
      <c r="NB86" s="22"/>
      <c r="NC86" s="22"/>
      <c r="ND86" s="22"/>
      <c r="NE86" s="22"/>
      <c r="NF86" s="22"/>
      <c r="NG86" s="22"/>
      <c r="NH86" s="22"/>
      <c r="NI86" s="22"/>
      <c r="NJ86" s="22"/>
      <c r="NK86" s="22"/>
      <c r="NL86" s="22"/>
      <c r="NM86" s="22"/>
      <c r="NN86" s="22"/>
      <c r="NO86" s="22"/>
      <c r="NP86" s="22"/>
      <c r="NQ86" s="22"/>
      <c r="NR86" s="22"/>
      <c r="NS86" s="22"/>
      <c r="NT86" s="22"/>
      <c r="NU86" s="22"/>
      <c r="NV86" s="22"/>
      <c r="NW86" s="22"/>
      <c r="NX86" s="22"/>
      <c r="NY86" s="22"/>
      <c r="NZ86" s="22"/>
      <c r="OA86" s="22"/>
      <c r="OB86" s="22"/>
      <c r="OC86" s="22"/>
      <c r="OD86" s="22"/>
      <c r="OE86" s="22"/>
      <c r="OF86" s="22"/>
      <c r="OG86" s="22"/>
      <c r="OH86" s="22"/>
      <c r="OI86" s="22"/>
      <c r="OJ86" s="22"/>
      <c r="OK86" s="22"/>
      <c r="OL86" s="22"/>
      <c r="OM86" s="22"/>
      <c r="ON86" s="22"/>
      <c r="OO86" s="22"/>
      <c r="OP86" s="22"/>
      <c r="OQ86" s="22"/>
      <c r="OR86" s="22"/>
      <c r="OS86" s="22"/>
      <c r="OT86" s="22"/>
      <c r="OU86" s="22"/>
      <c r="OV86" s="22"/>
      <c r="OW86" s="22"/>
      <c r="OX86" s="22"/>
      <c r="OY86" s="22"/>
      <c r="OZ86" s="22"/>
      <c r="PA86" s="22"/>
      <c r="PB86" s="22"/>
      <c r="PC86" s="22"/>
      <c r="PD86" s="22"/>
      <c r="PE86" s="22"/>
      <c r="PF86" s="22"/>
      <c r="PG86" s="22"/>
      <c r="PH86" s="22"/>
      <c r="PI86" s="22"/>
      <c r="PJ86" s="22"/>
      <c r="PK86" s="22"/>
      <c r="PL86" s="22"/>
      <c r="PM86" s="22"/>
      <c r="PN86" s="22"/>
      <c r="PO86" s="22"/>
      <c r="PP86" s="22"/>
      <c r="PQ86" s="22"/>
      <c r="PR86" s="22"/>
      <c r="PS86" s="22"/>
      <c r="PT86" s="22"/>
      <c r="PU86" s="22"/>
      <c r="PV86" s="22"/>
      <c r="PW86" s="22"/>
      <c r="PX86" s="22"/>
      <c r="PY86" s="22"/>
      <c r="PZ86" s="22"/>
      <c r="QA86" s="22"/>
      <c r="QB86" s="22"/>
      <c r="QC86" s="22"/>
      <c r="QD86" s="22"/>
      <c r="QE86" s="22"/>
      <c r="QF86" s="22"/>
      <c r="QG86" s="22"/>
      <c r="QH86" s="22"/>
      <c r="QI86" s="22"/>
      <c r="QJ86" s="22"/>
      <c r="QK86" s="22"/>
      <c r="QL86" s="22"/>
      <c r="QM86" s="22"/>
      <c r="QN86" s="22"/>
      <c r="QO86" s="22"/>
      <c r="QP86" s="22"/>
      <c r="QQ86" s="22"/>
      <c r="QR86" s="22"/>
      <c r="QS86" s="22"/>
      <c r="QT86" s="22"/>
      <c r="QU86" s="22"/>
      <c r="QV86" s="22"/>
      <c r="QW86" s="22"/>
      <c r="QX86" s="22"/>
      <c r="QY86" s="22"/>
      <c r="QZ86" s="22"/>
      <c r="RA86" s="22"/>
      <c r="RB86" s="22"/>
      <c r="RC86" s="22"/>
      <c r="RD86" s="22"/>
      <c r="RE86" s="22"/>
      <c r="RF86" s="22"/>
      <c r="RG86" s="22"/>
      <c r="RH86" s="22"/>
      <c r="RI86" s="22"/>
      <c r="RJ86" s="22"/>
      <c r="RK86" s="22"/>
      <c r="RL86" s="22"/>
      <c r="RM86" s="22"/>
      <c r="RN86" s="22"/>
      <c r="RO86" s="22"/>
      <c r="RP86" s="22"/>
      <c r="RQ86" s="22"/>
      <c r="RR86" s="22"/>
      <c r="RS86" s="22"/>
      <c r="RT86" s="22"/>
      <c r="RU86" s="22"/>
      <c r="RV86" s="22"/>
      <c r="RW86" s="22"/>
      <c r="RX86" s="22"/>
      <c r="RY86" s="22"/>
      <c r="RZ86" s="22"/>
      <c r="SA86" s="22"/>
      <c r="SB86" s="22"/>
      <c r="SC86" s="22"/>
      <c r="SD86" s="22"/>
      <c r="SE86" s="22"/>
      <c r="SF86" s="22"/>
      <c r="SG86" s="22"/>
      <c r="SH86" s="22"/>
      <c r="SI86" s="22"/>
      <c r="SJ86" s="22"/>
      <c r="SK86" s="22"/>
      <c r="SL86" s="22"/>
      <c r="SM86" s="22"/>
      <c r="SN86" s="22"/>
      <c r="SO86" s="22"/>
      <c r="SP86" s="22"/>
      <c r="SQ86" s="22"/>
      <c r="SR86" s="22"/>
      <c r="SS86" s="22"/>
      <c r="ST86" s="22"/>
      <c r="SU86" s="22"/>
      <c r="SV86" s="22"/>
      <c r="SW86" s="22"/>
      <c r="SX86" s="22"/>
      <c r="SY86" s="22"/>
      <c r="SZ86" s="22"/>
      <c r="TA86" s="22"/>
      <c r="TB86" s="22"/>
      <c r="TC86" s="22"/>
      <c r="TD86" s="22"/>
      <c r="TE86" s="22"/>
      <c r="TF86" s="22"/>
      <c r="TG86" s="22"/>
      <c r="TH86" s="22"/>
      <c r="TI86" s="22"/>
      <c r="TJ86" s="22"/>
      <c r="TK86" s="22"/>
      <c r="TL86" s="22"/>
      <c r="TM86" s="22"/>
      <c r="TN86" s="22"/>
      <c r="TO86" s="22"/>
      <c r="TP86" s="22"/>
      <c r="TQ86" s="22"/>
      <c r="TR86" s="22"/>
      <c r="TS86" s="22"/>
      <c r="TT86" s="22"/>
      <c r="TU86" s="22"/>
      <c r="TV86" s="22"/>
      <c r="TW86" s="22"/>
      <c r="TX86" s="22"/>
      <c r="TY86" s="22"/>
      <c r="TZ86" s="22"/>
      <c r="UA86" s="22"/>
      <c r="UB86" s="22"/>
      <c r="UC86" s="22"/>
      <c r="UD86" s="22"/>
      <c r="UE86" s="22"/>
      <c r="UF86" s="22"/>
      <c r="UG86" s="22"/>
      <c r="UH86" s="22"/>
      <c r="UI86" s="22"/>
      <c r="UJ86" s="22"/>
      <c r="UK86" s="22"/>
      <c r="UL86" s="22"/>
      <c r="UM86" s="22"/>
      <c r="UN86" s="22"/>
      <c r="UO86" s="22"/>
      <c r="UP86" s="22"/>
      <c r="UQ86" s="22"/>
      <c r="UR86" s="22"/>
      <c r="US86" s="22"/>
      <c r="UT86" s="22"/>
      <c r="UU86" s="22"/>
      <c r="UV86" s="22"/>
      <c r="UW86" s="22"/>
      <c r="UX86" s="22"/>
      <c r="UY86" s="22"/>
      <c r="UZ86" s="22"/>
      <c r="VA86" s="22"/>
      <c r="VB86" s="22"/>
      <c r="VC86" s="22"/>
      <c r="VD86" s="22"/>
      <c r="VE86" s="22"/>
      <c r="VF86" s="22"/>
      <c r="VG86" s="22"/>
      <c r="VH86" s="22"/>
      <c r="VI86" s="22"/>
      <c r="VJ86" s="22"/>
      <c r="VK86" s="22"/>
      <c r="VL86" s="22"/>
      <c r="VM86" s="22"/>
      <c r="VN86" s="22"/>
      <c r="VO86" s="22"/>
      <c r="VP86" s="22"/>
      <c r="VQ86" s="22"/>
      <c r="VR86" s="22"/>
      <c r="VS86" s="22"/>
      <c r="VT86" s="22"/>
      <c r="VU86" s="22"/>
      <c r="VV86" s="22"/>
      <c r="VW86" s="22"/>
      <c r="VX86" s="22"/>
      <c r="VY86" s="22"/>
      <c r="VZ86" s="22"/>
      <c r="WA86" s="22"/>
      <c r="WB86" s="22"/>
      <c r="WC86" s="22"/>
      <c r="WD86" s="22"/>
      <c r="WE86" s="22"/>
      <c r="WF86" s="22"/>
      <c r="WG86" s="22"/>
      <c r="WH86" s="22"/>
      <c r="WI86" s="22"/>
      <c r="WJ86" s="22"/>
      <c r="WK86" s="22"/>
      <c r="WL86" s="22"/>
      <c r="WM86" s="22"/>
      <c r="WN86" s="22"/>
      <c r="WO86" s="22"/>
      <c r="WP86" s="22"/>
      <c r="WQ86" s="22"/>
      <c r="WR86" s="22"/>
      <c r="WS86" s="22"/>
      <c r="WT86" s="22"/>
      <c r="WU86" s="22"/>
      <c r="WV86" s="22"/>
      <c r="WW86" s="22"/>
      <c r="WX86" s="22"/>
      <c r="WY86" s="22"/>
      <c r="WZ86" s="22"/>
      <c r="XA86" s="22"/>
      <c r="XB86" s="22"/>
      <c r="XC86" s="22"/>
      <c r="XD86" s="22"/>
      <c r="XE86" s="22"/>
      <c r="XF86" s="22"/>
      <c r="XG86" s="22"/>
      <c r="XH86" s="22"/>
      <c r="XI86" s="22"/>
      <c r="XJ86" s="22"/>
      <c r="XK86" s="22"/>
      <c r="XL86" s="22"/>
      <c r="XM86" s="22"/>
      <c r="XN86" s="22"/>
      <c r="XO86" s="22"/>
      <c r="XP86" s="22"/>
      <c r="XQ86" s="22"/>
      <c r="XR86" s="22"/>
      <c r="XS86" s="22"/>
      <c r="XT86" s="22"/>
      <c r="XU86" s="22"/>
      <c r="XV86" s="22"/>
      <c r="XW86" s="22"/>
      <c r="XX86" s="22"/>
      <c r="XY86" s="22"/>
      <c r="XZ86" s="22"/>
      <c r="YA86" s="22"/>
      <c r="YB86" s="22"/>
      <c r="YC86" s="22"/>
      <c r="YD86" s="22"/>
      <c r="YE86" s="22"/>
      <c r="YF86" s="22"/>
      <c r="YG86" s="22"/>
      <c r="YH86" s="22"/>
      <c r="YI86" s="22"/>
      <c r="YJ86" s="22"/>
      <c r="YK86" s="22"/>
      <c r="YL86" s="22"/>
      <c r="YM86" s="22"/>
      <c r="YN86" s="22"/>
      <c r="YO86" s="22"/>
      <c r="YP86" s="22"/>
      <c r="YQ86" s="22"/>
      <c r="YR86" s="22"/>
      <c r="YS86" s="22"/>
      <c r="YT86" s="22"/>
      <c r="YU86" s="22"/>
      <c r="YV86" s="22"/>
      <c r="YW86" s="22"/>
      <c r="YX86" s="22"/>
      <c r="YY86" s="22"/>
      <c r="YZ86" s="22"/>
      <c r="ZA86" s="22"/>
      <c r="ZB86" s="22"/>
      <c r="ZC86" s="22"/>
      <c r="ZD86" s="22"/>
      <c r="ZE86" s="22"/>
      <c r="ZF86" s="22"/>
      <c r="ZG86" s="22"/>
      <c r="ZH86" s="22"/>
      <c r="ZI86" s="22"/>
      <c r="ZJ86" s="22"/>
      <c r="ZK86" s="22"/>
      <c r="ZL86" s="22"/>
      <c r="ZM86" s="22"/>
      <c r="ZN86" s="22"/>
      <c r="ZO86" s="22"/>
      <c r="ZP86" s="22"/>
      <c r="ZQ86" s="22"/>
      <c r="ZR86" s="22"/>
      <c r="ZS86" s="22"/>
      <c r="ZT86" s="22"/>
      <c r="ZU86" s="22"/>
      <c r="ZV86" s="22"/>
      <c r="ZW86" s="22"/>
      <c r="ZX86" s="22"/>
      <c r="ZY86" s="22"/>
      <c r="ZZ86" s="22"/>
      <c r="AAA86" s="22"/>
      <c r="AAB86" s="22"/>
      <c r="AAC86" s="22"/>
      <c r="AAD86" s="22"/>
      <c r="AAE86" s="22"/>
      <c r="AAF86" s="22"/>
      <c r="AAG86" s="22"/>
      <c r="AAH86" s="22"/>
      <c r="AAI86" s="22"/>
      <c r="AAJ86" s="22"/>
      <c r="AAK86" s="22"/>
      <c r="AAL86" s="22"/>
      <c r="AAM86" s="22"/>
      <c r="AAN86" s="22"/>
      <c r="AAO86" s="22"/>
      <c r="AAP86" s="22"/>
      <c r="AAQ86" s="22"/>
      <c r="AAR86" s="22"/>
      <c r="AAS86" s="22"/>
      <c r="AAT86" s="22"/>
      <c r="AAU86" s="22"/>
      <c r="AAV86" s="22"/>
      <c r="AAW86" s="22"/>
      <c r="AAX86" s="22"/>
      <c r="AAY86" s="22"/>
      <c r="AAZ86" s="22"/>
      <c r="ABA86" s="22"/>
      <c r="ABB86" s="22"/>
      <c r="ABC86" s="22"/>
      <c r="ABD86" s="22"/>
      <c r="ABE86" s="22"/>
      <c r="ABF86" s="22"/>
      <c r="ABG86" s="22"/>
      <c r="ABH86" s="22"/>
      <c r="ABI86" s="22"/>
      <c r="ABJ86" s="22"/>
      <c r="ABK86" s="22"/>
      <c r="ABL86" s="22"/>
      <c r="ABM86" s="22"/>
      <c r="ABN86" s="22"/>
      <c r="ABO86" s="22"/>
      <c r="ABP86" s="22"/>
      <c r="ABQ86" s="22"/>
      <c r="ABR86" s="22"/>
      <c r="ABS86" s="22"/>
      <c r="ABT86" s="22"/>
      <c r="ABU86" s="22"/>
      <c r="ABV86" s="22"/>
      <c r="ABW86" s="22"/>
      <c r="ABX86" s="22"/>
      <c r="ABY86" s="22"/>
      <c r="ABZ86" s="22"/>
      <c r="ACA86" s="22"/>
      <c r="ACB86" s="22"/>
      <c r="ACC86" s="22"/>
      <c r="ACD86" s="22"/>
      <c r="ACE86" s="22"/>
      <c r="ACF86" s="22"/>
      <c r="ACG86" s="22"/>
      <c r="ACH86" s="22"/>
      <c r="ACI86" s="22"/>
      <c r="ACJ86" s="22"/>
      <c r="ACK86" s="22"/>
      <c r="ACL86" s="22"/>
      <c r="ACM86" s="22"/>
      <c r="ACN86" s="22"/>
      <c r="ACO86" s="22"/>
      <c r="ACP86" s="22"/>
      <c r="ACQ86" s="22"/>
      <c r="ACR86" s="22"/>
      <c r="ACS86" s="22"/>
      <c r="ACT86" s="22"/>
      <c r="ACU86" s="22"/>
      <c r="ACV86" s="22"/>
      <c r="ACW86" s="22"/>
      <c r="ACX86" s="22"/>
      <c r="ACY86" s="22"/>
      <c r="ACZ86" s="22"/>
      <c r="ADA86" s="22"/>
      <c r="ADB86" s="22"/>
      <c r="ADC86" s="22"/>
      <c r="ADD86" s="22"/>
      <c r="ADE86" s="22"/>
      <c r="ADF86" s="22"/>
      <c r="ADG86" s="22"/>
      <c r="ADH86" s="22"/>
      <c r="ADI86" s="22"/>
      <c r="ADJ86" s="22"/>
      <c r="ADK86" s="22"/>
      <c r="ADL86" s="22"/>
      <c r="ADM86" s="22"/>
      <c r="ADN86" s="22"/>
      <c r="ADO86" s="22"/>
      <c r="ADP86" s="22"/>
      <c r="ADQ86" s="22"/>
      <c r="ADR86" s="22"/>
      <c r="ADS86" s="22"/>
      <c r="ADT86" s="22"/>
      <c r="ADU86" s="22"/>
      <c r="ADV86" s="22"/>
      <c r="ADW86" s="22"/>
      <c r="ADX86" s="22"/>
      <c r="ADY86" s="22"/>
      <c r="ADZ86" s="22"/>
      <c r="AEA86" s="22"/>
      <c r="AEB86" s="22"/>
      <c r="AEC86" s="22"/>
      <c r="AED86" s="22"/>
      <c r="AEE86" s="22"/>
      <c r="AEF86" s="22"/>
      <c r="AEG86" s="22"/>
      <c r="AEH86" s="22"/>
      <c r="AEI86" s="22"/>
      <c r="AEJ86" s="22"/>
      <c r="AEK86" s="22"/>
      <c r="AEL86" s="22"/>
      <c r="AEM86" s="22"/>
      <c r="AEN86" s="22"/>
      <c r="AEO86" s="22"/>
      <c r="AEP86" s="22"/>
      <c r="AEQ86" s="22"/>
      <c r="AER86" s="22"/>
      <c r="AES86" s="22"/>
      <c r="AET86" s="22"/>
      <c r="AEU86" s="22"/>
      <c r="AEV86" s="22"/>
      <c r="AEW86" s="22"/>
      <c r="AEX86" s="22"/>
      <c r="AEY86" s="22"/>
      <c r="AEZ86" s="22"/>
      <c r="AFA86" s="22"/>
      <c r="AFB86" s="22"/>
      <c r="AFC86" s="22"/>
      <c r="AFD86" s="22"/>
      <c r="AFE86" s="22"/>
      <c r="AFF86" s="22"/>
      <c r="AFG86" s="22"/>
      <c r="AFH86" s="22"/>
      <c r="AFI86" s="22"/>
      <c r="AFJ86" s="22"/>
      <c r="AFK86" s="22"/>
      <c r="AFL86" s="22"/>
      <c r="AFM86" s="22"/>
      <c r="AFN86" s="22"/>
      <c r="AFO86" s="22"/>
      <c r="AFP86" s="22"/>
      <c r="AFQ86" s="22"/>
      <c r="AFR86" s="22"/>
      <c r="AFS86" s="22"/>
      <c r="AFT86" s="22"/>
      <c r="AFU86" s="22"/>
      <c r="AFV86" s="22"/>
      <c r="AFW86" s="22"/>
      <c r="AFX86" s="22"/>
      <c r="AFY86" s="22"/>
      <c r="AFZ86" s="22"/>
      <c r="AGA86" s="22"/>
      <c r="AGB86" s="22"/>
      <c r="AGC86" s="22"/>
      <c r="AGD86" s="22"/>
      <c r="AGE86" s="22"/>
      <c r="AGF86" s="22"/>
      <c r="AGG86" s="22"/>
      <c r="AGH86" s="22"/>
      <c r="AGI86" s="22"/>
      <c r="AGJ86" s="22"/>
      <c r="AGK86" s="22"/>
      <c r="AGL86" s="22"/>
      <c r="AGM86" s="22"/>
      <c r="AGN86" s="22"/>
      <c r="AGO86" s="22"/>
      <c r="AGP86" s="22"/>
      <c r="AGQ86" s="22"/>
      <c r="AGR86" s="22"/>
      <c r="AGS86" s="22"/>
      <c r="AGT86" s="22"/>
      <c r="AGU86" s="22"/>
      <c r="AGV86" s="22"/>
      <c r="AGW86" s="22"/>
      <c r="AGX86" s="22"/>
      <c r="AGY86" s="22"/>
      <c r="AGZ86" s="22"/>
      <c r="AHA86" s="22"/>
      <c r="AHB86" s="22"/>
      <c r="AHC86" s="22"/>
      <c r="AHD86" s="22"/>
      <c r="AHE86" s="22"/>
      <c r="AHF86" s="22"/>
      <c r="AHG86" s="22"/>
      <c r="AHH86" s="22"/>
      <c r="AHI86" s="22"/>
      <c r="AHJ86" s="22"/>
      <c r="AHK86" s="22"/>
      <c r="AHL86" s="22"/>
      <c r="AHM86" s="22"/>
      <c r="AHN86" s="22"/>
      <c r="AHO86" s="22"/>
      <c r="AHP86" s="22"/>
      <c r="AHQ86" s="22"/>
      <c r="AHR86" s="22"/>
      <c r="AHS86" s="22"/>
      <c r="AHT86" s="22"/>
      <c r="AHU86" s="22"/>
      <c r="AHV86" s="22"/>
      <c r="AHW86" s="22"/>
      <c r="AHX86" s="22"/>
      <c r="AHY86" s="22"/>
      <c r="AHZ86" s="22"/>
      <c r="AIA86" s="22"/>
      <c r="AIB86" s="22"/>
      <c r="AIC86" s="22"/>
      <c r="AID86" s="22"/>
      <c r="AIE86" s="22"/>
      <c r="AIF86" s="22"/>
      <c r="AIG86" s="22"/>
      <c r="AIH86" s="22"/>
      <c r="AII86" s="22"/>
      <c r="AIJ86" s="22"/>
      <c r="AIK86" s="22"/>
      <c r="AIL86" s="22"/>
      <c r="AIM86" s="22"/>
      <c r="AIN86" s="22"/>
      <c r="AIO86" s="22"/>
      <c r="AIP86" s="22"/>
      <c r="AIQ86" s="22"/>
      <c r="AIR86" s="22"/>
      <c r="AIS86" s="22"/>
      <c r="AIT86" s="22"/>
      <c r="AIU86" s="22"/>
      <c r="AIV86" s="22"/>
      <c r="AIW86" s="22"/>
      <c r="AIX86" s="22"/>
      <c r="AIY86" s="22"/>
      <c r="AIZ86" s="22"/>
      <c r="AJA86" s="22"/>
      <c r="AJB86" s="22"/>
      <c r="AJC86" s="22"/>
      <c r="AJD86" s="22"/>
      <c r="AJE86" s="22"/>
      <c r="AJF86" s="22"/>
      <c r="AJG86" s="22"/>
      <c r="AJH86" s="22"/>
      <c r="AJI86" s="22"/>
      <c r="AJJ86" s="22"/>
      <c r="AJK86" s="22"/>
      <c r="AJL86" s="22"/>
      <c r="AJM86" s="22"/>
      <c r="AJN86" s="22"/>
      <c r="AJO86" s="22"/>
      <c r="AJP86" s="22"/>
      <c r="AJQ86" s="22"/>
      <c r="AJR86" s="22"/>
      <c r="AJS86" s="22"/>
      <c r="AJT86" s="22"/>
      <c r="AJU86" s="22"/>
      <c r="AJV86" s="22"/>
      <c r="AJW86" s="22"/>
      <c r="AJX86" s="22"/>
      <c r="AJY86" s="22"/>
      <c r="AJZ86" s="22"/>
      <c r="AKA86" s="22"/>
      <c r="AKB86" s="22"/>
      <c r="AKC86" s="22"/>
      <c r="AKD86" s="22"/>
      <c r="AKE86" s="22"/>
      <c r="AKF86" s="22"/>
      <c r="AKG86" s="22"/>
      <c r="AKH86" s="22"/>
      <c r="AKI86" s="22"/>
      <c r="AKJ86" s="22"/>
      <c r="AKK86" s="22"/>
      <c r="AKL86" s="22"/>
      <c r="AKM86" s="22"/>
      <c r="AKN86" s="22"/>
      <c r="AKO86" s="22"/>
      <c r="AKP86" s="22"/>
      <c r="AKQ86" s="22"/>
      <c r="AKR86" s="22"/>
      <c r="AKS86" s="22"/>
      <c r="AKT86" s="22"/>
      <c r="AKU86" s="22"/>
      <c r="AKV86" s="22"/>
      <c r="AKW86" s="22"/>
      <c r="AKX86" s="22"/>
      <c r="AKY86" s="22"/>
      <c r="AKZ86" s="22"/>
      <c r="ALA86" s="22"/>
      <c r="ALB86" s="22"/>
      <c r="ALC86" s="22"/>
      <c r="ALD86" s="22"/>
      <c r="ALE86" s="22"/>
      <c r="ALF86" s="22"/>
      <c r="ALG86" s="22"/>
      <c r="ALH86" s="22"/>
      <c r="ALI86" s="22"/>
      <c r="ALJ86" s="22"/>
      <c r="ALK86" s="22"/>
      <c r="ALL86" s="22"/>
      <c r="ALM86" s="22"/>
      <c r="ALN86" s="22"/>
      <c r="ALO86" s="22"/>
      <c r="ALP86" s="22"/>
      <c r="ALQ86" s="22"/>
      <c r="ALR86" s="22"/>
      <c r="ALS86" s="22"/>
      <c r="ALT86" s="22"/>
      <c r="ALU86" s="22"/>
      <c r="ALV86" s="22"/>
      <c r="ALW86" s="22"/>
      <c r="ALX86" s="22"/>
      <c r="ALY86" s="22"/>
      <c r="ALZ86" s="22"/>
      <c r="AMA86" s="22"/>
      <c r="AMB86" s="22"/>
      <c r="AMC86" s="22"/>
      <c r="AMD86" s="22"/>
      <c r="AME86" s="22"/>
      <c r="AMF86" s="22"/>
      <c r="AMG86" s="22"/>
      <c r="AMH86" s="22"/>
      <c r="AMI86" s="22"/>
      <c r="AMJ86" s="22"/>
      <c r="AMK86" s="22"/>
    </row>
    <row r="87" spans="1:1025" ht="25.5" x14ac:dyDescent="0.2">
      <c r="A87" s="29">
        <v>14</v>
      </c>
      <c r="B87" s="76" t="s">
        <v>207</v>
      </c>
      <c r="C87" s="30" t="s">
        <v>212</v>
      </c>
      <c r="D87" s="30">
        <v>4</v>
      </c>
      <c r="E87" s="26"/>
      <c r="F87" s="26">
        <f>8.33</f>
        <v>8.33</v>
      </c>
      <c r="G87" s="26"/>
      <c r="H87" s="26"/>
      <c r="I87" s="26"/>
      <c r="J87" s="26">
        <f>AVERAGE(E87:G87)</f>
        <v>8.33</v>
      </c>
      <c r="K87" s="27">
        <f>D87*J87</f>
        <v>33.32</v>
      </c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22"/>
      <c r="FC87" s="22"/>
      <c r="FD87" s="22"/>
      <c r="FE87" s="22"/>
      <c r="FF87" s="22"/>
      <c r="FG87" s="22"/>
      <c r="FH87" s="22"/>
      <c r="FI87" s="22"/>
      <c r="FJ87" s="22"/>
      <c r="FK87" s="22"/>
      <c r="FL87" s="22"/>
      <c r="FM87" s="22"/>
      <c r="FN87" s="22"/>
      <c r="FO87" s="22"/>
      <c r="FP87" s="22"/>
      <c r="FQ87" s="22"/>
      <c r="FR87" s="22"/>
      <c r="FS87" s="22"/>
      <c r="FT87" s="22"/>
      <c r="FU87" s="22"/>
      <c r="FV87" s="22"/>
      <c r="FW87" s="22"/>
      <c r="FX87" s="22"/>
      <c r="FY87" s="22"/>
      <c r="FZ87" s="22"/>
      <c r="GA87" s="22"/>
      <c r="GB87" s="22"/>
      <c r="GC87" s="22"/>
      <c r="GD87" s="22"/>
      <c r="GE87" s="22"/>
      <c r="GF87" s="22"/>
      <c r="GG87" s="22"/>
      <c r="GH87" s="22"/>
      <c r="GI87" s="22"/>
      <c r="GJ87" s="22"/>
      <c r="GK87" s="22"/>
      <c r="GL87" s="22"/>
      <c r="GM87" s="22"/>
      <c r="GN87" s="22"/>
      <c r="GO87" s="22"/>
      <c r="GP87" s="22"/>
      <c r="GQ87" s="22"/>
      <c r="GR87" s="22"/>
      <c r="GS87" s="22"/>
      <c r="GT87" s="22"/>
      <c r="GU87" s="22"/>
      <c r="GV87" s="22"/>
      <c r="GW87" s="22"/>
      <c r="GX87" s="22"/>
      <c r="GY87" s="22"/>
      <c r="GZ87" s="22"/>
      <c r="HA87" s="22"/>
      <c r="HB87" s="22"/>
      <c r="HC87" s="22"/>
      <c r="HD87" s="22"/>
      <c r="HE87" s="22"/>
      <c r="HF87" s="22"/>
      <c r="HG87" s="22"/>
      <c r="HH87" s="22"/>
      <c r="HI87" s="22"/>
      <c r="HJ87" s="22"/>
      <c r="HK87" s="22"/>
      <c r="HL87" s="22"/>
      <c r="HM87" s="22"/>
      <c r="HN87" s="22"/>
      <c r="HO87" s="22"/>
      <c r="HP87" s="22"/>
      <c r="HQ87" s="22"/>
      <c r="HR87" s="22"/>
      <c r="HS87" s="22"/>
      <c r="HT87" s="22"/>
      <c r="HU87" s="22"/>
      <c r="HV87" s="22"/>
      <c r="HW87" s="22"/>
      <c r="HX87" s="22"/>
      <c r="HY87" s="22"/>
      <c r="HZ87" s="22"/>
      <c r="IA87" s="22"/>
      <c r="IB87" s="22"/>
      <c r="IC87" s="22"/>
      <c r="ID87" s="22"/>
      <c r="IE87" s="22"/>
      <c r="IF87" s="22"/>
      <c r="IG87" s="22"/>
      <c r="IH87" s="22"/>
      <c r="II87" s="22"/>
      <c r="IJ87" s="22"/>
      <c r="IK87" s="22"/>
      <c r="IL87" s="22"/>
      <c r="IM87" s="22"/>
      <c r="IN87" s="22"/>
      <c r="IO87" s="22"/>
      <c r="IP87" s="22"/>
      <c r="IQ87" s="22"/>
      <c r="IR87" s="22"/>
      <c r="IS87" s="22"/>
      <c r="IT87" s="22"/>
      <c r="IU87" s="22"/>
      <c r="IV87" s="22"/>
      <c r="IW87" s="22"/>
      <c r="IX87" s="22"/>
      <c r="IY87" s="22"/>
      <c r="IZ87" s="22"/>
      <c r="JA87" s="22"/>
      <c r="JB87" s="22"/>
      <c r="JC87" s="22"/>
      <c r="JD87" s="22"/>
      <c r="JE87" s="22"/>
      <c r="JF87" s="22"/>
      <c r="JG87" s="22"/>
      <c r="JH87" s="22"/>
      <c r="JI87" s="22"/>
      <c r="JJ87" s="22"/>
      <c r="JK87" s="22"/>
      <c r="JL87" s="22"/>
      <c r="JM87" s="22"/>
      <c r="JN87" s="22"/>
      <c r="JO87" s="22"/>
      <c r="JP87" s="22"/>
      <c r="JQ87" s="22"/>
      <c r="JR87" s="22"/>
      <c r="JS87" s="22"/>
      <c r="JT87" s="22"/>
      <c r="JU87" s="22"/>
      <c r="JV87" s="22"/>
      <c r="JW87" s="22"/>
      <c r="JX87" s="22"/>
      <c r="JY87" s="22"/>
      <c r="JZ87" s="22"/>
      <c r="KA87" s="22"/>
      <c r="KB87" s="22"/>
      <c r="KC87" s="22"/>
      <c r="KD87" s="22"/>
      <c r="KE87" s="22"/>
      <c r="KF87" s="22"/>
      <c r="KG87" s="22"/>
      <c r="KH87" s="22"/>
      <c r="KI87" s="22"/>
      <c r="KJ87" s="22"/>
      <c r="KK87" s="22"/>
      <c r="KL87" s="22"/>
      <c r="KM87" s="22"/>
      <c r="KN87" s="22"/>
      <c r="KO87" s="22"/>
      <c r="KP87" s="22"/>
      <c r="KQ87" s="22"/>
      <c r="KR87" s="22"/>
      <c r="KS87" s="22"/>
      <c r="KT87" s="22"/>
      <c r="KU87" s="22"/>
      <c r="KV87" s="22"/>
      <c r="KW87" s="22"/>
      <c r="KX87" s="22"/>
      <c r="KY87" s="22"/>
      <c r="KZ87" s="22"/>
      <c r="LA87" s="22"/>
      <c r="LB87" s="22"/>
      <c r="LC87" s="22"/>
      <c r="LD87" s="22"/>
      <c r="LE87" s="22"/>
      <c r="LF87" s="22"/>
      <c r="LG87" s="22"/>
      <c r="LH87" s="22"/>
      <c r="LI87" s="22"/>
      <c r="LJ87" s="22"/>
      <c r="LK87" s="22"/>
      <c r="LL87" s="22"/>
      <c r="LM87" s="22"/>
      <c r="LN87" s="22"/>
      <c r="LO87" s="22"/>
      <c r="LP87" s="22"/>
      <c r="LQ87" s="22"/>
      <c r="LR87" s="22"/>
      <c r="LS87" s="22"/>
      <c r="LT87" s="22"/>
      <c r="LU87" s="22"/>
      <c r="LV87" s="22"/>
      <c r="LW87" s="22"/>
      <c r="LX87" s="22"/>
      <c r="LY87" s="22"/>
      <c r="LZ87" s="22"/>
      <c r="MA87" s="22"/>
      <c r="MB87" s="22"/>
      <c r="MC87" s="22"/>
      <c r="MD87" s="22"/>
      <c r="ME87" s="22"/>
      <c r="MF87" s="22"/>
      <c r="MG87" s="22"/>
      <c r="MH87" s="22"/>
      <c r="MI87" s="22"/>
      <c r="MJ87" s="22"/>
      <c r="MK87" s="22"/>
      <c r="ML87" s="22"/>
      <c r="MM87" s="22"/>
      <c r="MN87" s="22"/>
      <c r="MO87" s="22"/>
      <c r="MP87" s="22"/>
      <c r="MQ87" s="22"/>
      <c r="MR87" s="22"/>
      <c r="MS87" s="22"/>
      <c r="MT87" s="22"/>
      <c r="MU87" s="22"/>
      <c r="MV87" s="22"/>
      <c r="MW87" s="22"/>
      <c r="MX87" s="22"/>
      <c r="MY87" s="22"/>
      <c r="MZ87" s="22"/>
      <c r="NA87" s="22"/>
      <c r="NB87" s="22"/>
      <c r="NC87" s="22"/>
      <c r="ND87" s="22"/>
      <c r="NE87" s="22"/>
      <c r="NF87" s="22"/>
      <c r="NG87" s="22"/>
      <c r="NH87" s="22"/>
      <c r="NI87" s="22"/>
      <c r="NJ87" s="22"/>
      <c r="NK87" s="22"/>
      <c r="NL87" s="22"/>
      <c r="NM87" s="22"/>
      <c r="NN87" s="22"/>
      <c r="NO87" s="22"/>
      <c r="NP87" s="22"/>
      <c r="NQ87" s="22"/>
      <c r="NR87" s="22"/>
      <c r="NS87" s="22"/>
      <c r="NT87" s="22"/>
      <c r="NU87" s="22"/>
      <c r="NV87" s="22"/>
      <c r="NW87" s="22"/>
      <c r="NX87" s="22"/>
      <c r="NY87" s="22"/>
      <c r="NZ87" s="22"/>
      <c r="OA87" s="22"/>
      <c r="OB87" s="22"/>
      <c r="OC87" s="22"/>
      <c r="OD87" s="22"/>
      <c r="OE87" s="22"/>
      <c r="OF87" s="22"/>
      <c r="OG87" s="22"/>
      <c r="OH87" s="22"/>
      <c r="OI87" s="22"/>
      <c r="OJ87" s="22"/>
      <c r="OK87" s="22"/>
      <c r="OL87" s="22"/>
      <c r="OM87" s="22"/>
      <c r="ON87" s="22"/>
      <c r="OO87" s="22"/>
      <c r="OP87" s="22"/>
      <c r="OQ87" s="22"/>
      <c r="OR87" s="22"/>
      <c r="OS87" s="22"/>
      <c r="OT87" s="22"/>
      <c r="OU87" s="22"/>
      <c r="OV87" s="22"/>
      <c r="OW87" s="22"/>
      <c r="OX87" s="22"/>
      <c r="OY87" s="22"/>
      <c r="OZ87" s="22"/>
      <c r="PA87" s="22"/>
      <c r="PB87" s="22"/>
      <c r="PC87" s="22"/>
      <c r="PD87" s="22"/>
      <c r="PE87" s="22"/>
      <c r="PF87" s="22"/>
      <c r="PG87" s="22"/>
      <c r="PH87" s="22"/>
      <c r="PI87" s="22"/>
      <c r="PJ87" s="22"/>
      <c r="PK87" s="22"/>
      <c r="PL87" s="22"/>
      <c r="PM87" s="22"/>
      <c r="PN87" s="22"/>
      <c r="PO87" s="22"/>
      <c r="PP87" s="22"/>
      <c r="PQ87" s="22"/>
      <c r="PR87" s="22"/>
      <c r="PS87" s="22"/>
      <c r="PT87" s="22"/>
      <c r="PU87" s="22"/>
      <c r="PV87" s="22"/>
      <c r="PW87" s="22"/>
      <c r="PX87" s="22"/>
      <c r="PY87" s="22"/>
      <c r="PZ87" s="22"/>
      <c r="QA87" s="22"/>
      <c r="QB87" s="22"/>
      <c r="QC87" s="22"/>
      <c r="QD87" s="22"/>
      <c r="QE87" s="22"/>
      <c r="QF87" s="22"/>
      <c r="QG87" s="22"/>
      <c r="QH87" s="22"/>
      <c r="QI87" s="22"/>
      <c r="QJ87" s="22"/>
      <c r="QK87" s="22"/>
      <c r="QL87" s="22"/>
      <c r="QM87" s="22"/>
      <c r="QN87" s="22"/>
      <c r="QO87" s="22"/>
      <c r="QP87" s="22"/>
      <c r="QQ87" s="22"/>
      <c r="QR87" s="22"/>
      <c r="QS87" s="22"/>
      <c r="QT87" s="22"/>
      <c r="QU87" s="22"/>
      <c r="QV87" s="22"/>
      <c r="QW87" s="22"/>
      <c r="QX87" s="22"/>
      <c r="QY87" s="22"/>
      <c r="QZ87" s="22"/>
      <c r="RA87" s="22"/>
      <c r="RB87" s="22"/>
      <c r="RC87" s="22"/>
      <c r="RD87" s="22"/>
      <c r="RE87" s="22"/>
      <c r="RF87" s="22"/>
      <c r="RG87" s="22"/>
      <c r="RH87" s="22"/>
      <c r="RI87" s="22"/>
      <c r="RJ87" s="22"/>
      <c r="RK87" s="22"/>
      <c r="RL87" s="22"/>
      <c r="RM87" s="22"/>
      <c r="RN87" s="22"/>
      <c r="RO87" s="22"/>
      <c r="RP87" s="22"/>
      <c r="RQ87" s="22"/>
      <c r="RR87" s="22"/>
      <c r="RS87" s="22"/>
      <c r="RT87" s="22"/>
      <c r="RU87" s="22"/>
      <c r="RV87" s="22"/>
      <c r="RW87" s="22"/>
      <c r="RX87" s="22"/>
      <c r="RY87" s="22"/>
      <c r="RZ87" s="22"/>
      <c r="SA87" s="22"/>
      <c r="SB87" s="22"/>
      <c r="SC87" s="22"/>
      <c r="SD87" s="22"/>
      <c r="SE87" s="22"/>
      <c r="SF87" s="22"/>
      <c r="SG87" s="22"/>
      <c r="SH87" s="22"/>
      <c r="SI87" s="22"/>
      <c r="SJ87" s="22"/>
      <c r="SK87" s="22"/>
      <c r="SL87" s="22"/>
      <c r="SM87" s="22"/>
      <c r="SN87" s="22"/>
      <c r="SO87" s="22"/>
      <c r="SP87" s="22"/>
      <c r="SQ87" s="22"/>
      <c r="SR87" s="22"/>
      <c r="SS87" s="22"/>
      <c r="ST87" s="22"/>
      <c r="SU87" s="22"/>
      <c r="SV87" s="22"/>
      <c r="SW87" s="22"/>
      <c r="SX87" s="22"/>
      <c r="SY87" s="22"/>
      <c r="SZ87" s="22"/>
      <c r="TA87" s="22"/>
      <c r="TB87" s="22"/>
      <c r="TC87" s="22"/>
      <c r="TD87" s="22"/>
      <c r="TE87" s="22"/>
      <c r="TF87" s="22"/>
      <c r="TG87" s="22"/>
      <c r="TH87" s="22"/>
      <c r="TI87" s="22"/>
      <c r="TJ87" s="22"/>
      <c r="TK87" s="22"/>
      <c r="TL87" s="22"/>
      <c r="TM87" s="22"/>
      <c r="TN87" s="22"/>
      <c r="TO87" s="22"/>
      <c r="TP87" s="22"/>
      <c r="TQ87" s="22"/>
      <c r="TR87" s="22"/>
      <c r="TS87" s="22"/>
      <c r="TT87" s="22"/>
      <c r="TU87" s="22"/>
      <c r="TV87" s="22"/>
      <c r="TW87" s="22"/>
      <c r="TX87" s="22"/>
      <c r="TY87" s="22"/>
      <c r="TZ87" s="22"/>
      <c r="UA87" s="22"/>
      <c r="UB87" s="22"/>
      <c r="UC87" s="22"/>
      <c r="UD87" s="22"/>
      <c r="UE87" s="22"/>
      <c r="UF87" s="22"/>
      <c r="UG87" s="22"/>
      <c r="UH87" s="22"/>
      <c r="UI87" s="22"/>
      <c r="UJ87" s="22"/>
      <c r="UK87" s="22"/>
      <c r="UL87" s="22"/>
      <c r="UM87" s="22"/>
      <c r="UN87" s="22"/>
      <c r="UO87" s="22"/>
      <c r="UP87" s="22"/>
      <c r="UQ87" s="22"/>
      <c r="UR87" s="22"/>
      <c r="US87" s="22"/>
      <c r="UT87" s="22"/>
      <c r="UU87" s="22"/>
      <c r="UV87" s="22"/>
      <c r="UW87" s="22"/>
      <c r="UX87" s="22"/>
      <c r="UY87" s="22"/>
      <c r="UZ87" s="22"/>
      <c r="VA87" s="22"/>
      <c r="VB87" s="22"/>
      <c r="VC87" s="22"/>
      <c r="VD87" s="22"/>
      <c r="VE87" s="22"/>
      <c r="VF87" s="22"/>
      <c r="VG87" s="22"/>
      <c r="VH87" s="22"/>
      <c r="VI87" s="22"/>
      <c r="VJ87" s="22"/>
      <c r="VK87" s="22"/>
      <c r="VL87" s="22"/>
      <c r="VM87" s="22"/>
      <c r="VN87" s="22"/>
      <c r="VO87" s="22"/>
      <c r="VP87" s="22"/>
      <c r="VQ87" s="22"/>
      <c r="VR87" s="22"/>
      <c r="VS87" s="22"/>
      <c r="VT87" s="22"/>
      <c r="VU87" s="22"/>
      <c r="VV87" s="22"/>
      <c r="VW87" s="22"/>
      <c r="VX87" s="22"/>
      <c r="VY87" s="22"/>
      <c r="VZ87" s="22"/>
      <c r="WA87" s="22"/>
      <c r="WB87" s="22"/>
      <c r="WC87" s="22"/>
      <c r="WD87" s="22"/>
      <c r="WE87" s="22"/>
      <c r="WF87" s="22"/>
      <c r="WG87" s="22"/>
      <c r="WH87" s="22"/>
      <c r="WI87" s="22"/>
      <c r="WJ87" s="22"/>
      <c r="WK87" s="22"/>
      <c r="WL87" s="22"/>
      <c r="WM87" s="22"/>
      <c r="WN87" s="22"/>
      <c r="WO87" s="22"/>
      <c r="WP87" s="22"/>
      <c r="WQ87" s="22"/>
      <c r="WR87" s="22"/>
      <c r="WS87" s="22"/>
      <c r="WT87" s="22"/>
      <c r="WU87" s="22"/>
      <c r="WV87" s="22"/>
      <c r="WW87" s="22"/>
      <c r="WX87" s="22"/>
      <c r="WY87" s="22"/>
      <c r="WZ87" s="22"/>
      <c r="XA87" s="22"/>
      <c r="XB87" s="22"/>
      <c r="XC87" s="22"/>
      <c r="XD87" s="22"/>
      <c r="XE87" s="22"/>
      <c r="XF87" s="22"/>
      <c r="XG87" s="22"/>
      <c r="XH87" s="22"/>
      <c r="XI87" s="22"/>
      <c r="XJ87" s="22"/>
      <c r="XK87" s="22"/>
      <c r="XL87" s="22"/>
      <c r="XM87" s="22"/>
      <c r="XN87" s="22"/>
      <c r="XO87" s="22"/>
      <c r="XP87" s="22"/>
      <c r="XQ87" s="22"/>
      <c r="XR87" s="22"/>
      <c r="XS87" s="22"/>
      <c r="XT87" s="22"/>
      <c r="XU87" s="22"/>
      <c r="XV87" s="22"/>
      <c r="XW87" s="22"/>
      <c r="XX87" s="22"/>
      <c r="XY87" s="22"/>
      <c r="XZ87" s="22"/>
      <c r="YA87" s="22"/>
      <c r="YB87" s="22"/>
      <c r="YC87" s="22"/>
      <c r="YD87" s="22"/>
      <c r="YE87" s="22"/>
      <c r="YF87" s="22"/>
      <c r="YG87" s="22"/>
      <c r="YH87" s="22"/>
      <c r="YI87" s="22"/>
      <c r="YJ87" s="22"/>
      <c r="YK87" s="22"/>
      <c r="YL87" s="22"/>
      <c r="YM87" s="22"/>
      <c r="YN87" s="22"/>
      <c r="YO87" s="22"/>
      <c r="YP87" s="22"/>
      <c r="YQ87" s="22"/>
      <c r="YR87" s="22"/>
      <c r="YS87" s="22"/>
      <c r="YT87" s="22"/>
      <c r="YU87" s="22"/>
      <c r="YV87" s="22"/>
      <c r="YW87" s="22"/>
      <c r="YX87" s="22"/>
      <c r="YY87" s="22"/>
      <c r="YZ87" s="22"/>
      <c r="ZA87" s="22"/>
      <c r="ZB87" s="22"/>
      <c r="ZC87" s="22"/>
      <c r="ZD87" s="22"/>
      <c r="ZE87" s="22"/>
      <c r="ZF87" s="22"/>
      <c r="ZG87" s="22"/>
      <c r="ZH87" s="22"/>
      <c r="ZI87" s="22"/>
      <c r="ZJ87" s="22"/>
      <c r="ZK87" s="22"/>
      <c r="ZL87" s="22"/>
      <c r="ZM87" s="22"/>
      <c r="ZN87" s="22"/>
      <c r="ZO87" s="22"/>
      <c r="ZP87" s="22"/>
      <c r="ZQ87" s="22"/>
      <c r="ZR87" s="22"/>
      <c r="ZS87" s="22"/>
      <c r="ZT87" s="22"/>
      <c r="ZU87" s="22"/>
      <c r="ZV87" s="22"/>
      <c r="ZW87" s="22"/>
      <c r="ZX87" s="22"/>
      <c r="ZY87" s="22"/>
      <c r="ZZ87" s="22"/>
      <c r="AAA87" s="22"/>
      <c r="AAB87" s="22"/>
      <c r="AAC87" s="22"/>
      <c r="AAD87" s="22"/>
      <c r="AAE87" s="22"/>
      <c r="AAF87" s="22"/>
      <c r="AAG87" s="22"/>
      <c r="AAH87" s="22"/>
      <c r="AAI87" s="22"/>
      <c r="AAJ87" s="22"/>
      <c r="AAK87" s="22"/>
      <c r="AAL87" s="22"/>
      <c r="AAM87" s="22"/>
      <c r="AAN87" s="22"/>
      <c r="AAO87" s="22"/>
      <c r="AAP87" s="22"/>
      <c r="AAQ87" s="22"/>
      <c r="AAR87" s="22"/>
      <c r="AAS87" s="22"/>
      <c r="AAT87" s="22"/>
      <c r="AAU87" s="22"/>
      <c r="AAV87" s="22"/>
      <c r="AAW87" s="22"/>
      <c r="AAX87" s="22"/>
      <c r="AAY87" s="22"/>
      <c r="AAZ87" s="22"/>
      <c r="ABA87" s="22"/>
      <c r="ABB87" s="22"/>
      <c r="ABC87" s="22"/>
      <c r="ABD87" s="22"/>
      <c r="ABE87" s="22"/>
      <c r="ABF87" s="22"/>
      <c r="ABG87" s="22"/>
      <c r="ABH87" s="22"/>
      <c r="ABI87" s="22"/>
      <c r="ABJ87" s="22"/>
      <c r="ABK87" s="22"/>
      <c r="ABL87" s="22"/>
      <c r="ABM87" s="22"/>
      <c r="ABN87" s="22"/>
      <c r="ABO87" s="22"/>
      <c r="ABP87" s="22"/>
      <c r="ABQ87" s="22"/>
      <c r="ABR87" s="22"/>
      <c r="ABS87" s="22"/>
      <c r="ABT87" s="22"/>
      <c r="ABU87" s="22"/>
      <c r="ABV87" s="22"/>
      <c r="ABW87" s="22"/>
      <c r="ABX87" s="22"/>
      <c r="ABY87" s="22"/>
      <c r="ABZ87" s="22"/>
      <c r="ACA87" s="22"/>
      <c r="ACB87" s="22"/>
      <c r="ACC87" s="22"/>
      <c r="ACD87" s="22"/>
      <c r="ACE87" s="22"/>
      <c r="ACF87" s="22"/>
      <c r="ACG87" s="22"/>
      <c r="ACH87" s="22"/>
      <c r="ACI87" s="22"/>
      <c r="ACJ87" s="22"/>
      <c r="ACK87" s="22"/>
      <c r="ACL87" s="22"/>
      <c r="ACM87" s="22"/>
      <c r="ACN87" s="22"/>
      <c r="ACO87" s="22"/>
      <c r="ACP87" s="22"/>
      <c r="ACQ87" s="22"/>
      <c r="ACR87" s="22"/>
      <c r="ACS87" s="22"/>
      <c r="ACT87" s="22"/>
      <c r="ACU87" s="22"/>
      <c r="ACV87" s="22"/>
      <c r="ACW87" s="22"/>
      <c r="ACX87" s="22"/>
      <c r="ACY87" s="22"/>
      <c r="ACZ87" s="22"/>
      <c r="ADA87" s="22"/>
      <c r="ADB87" s="22"/>
      <c r="ADC87" s="22"/>
      <c r="ADD87" s="22"/>
      <c r="ADE87" s="22"/>
      <c r="ADF87" s="22"/>
      <c r="ADG87" s="22"/>
      <c r="ADH87" s="22"/>
      <c r="ADI87" s="22"/>
      <c r="ADJ87" s="22"/>
      <c r="ADK87" s="22"/>
      <c r="ADL87" s="22"/>
      <c r="ADM87" s="22"/>
      <c r="ADN87" s="22"/>
      <c r="ADO87" s="22"/>
      <c r="ADP87" s="22"/>
      <c r="ADQ87" s="22"/>
      <c r="ADR87" s="22"/>
      <c r="ADS87" s="22"/>
      <c r="ADT87" s="22"/>
      <c r="ADU87" s="22"/>
      <c r="ADV87" s="22"/>
      <c r="ADW87" s="22"/>
      <c r="ADX87" s="22"/>
      <c r="ADY87" s="22"/>
      <c r="ADZ87" s="22"/>
      <c r="AEA87" s="22"/>
      <c r="AEB87" s="22"/>
      <c r="AEC87" s="22"/>
      <c r="AED87" s="22"/>
      <c r="AEE87" s="22"/>
      <c r="AEF87" s="22"/>
      <c r="AEG87" s="22"/>
      <c r="AEH87" s="22"/>
      <c r="AEI87" s="22"/>
      <c r="AEJ87" s="22"/>
      <c r="AEK87" s="22"/>
      <c r="AEL87" s="22"/>
      <c r="AEM87" s="22"/>
      <c r="AEN87" s="22"/>
      <c r="AEO87" s="22"/>
      <c r="AEP87" s="22"/>
      <c r="AEQ87" s="22"/>
      <c r="AER87" s="22"/>
      <c r="AES87" s="22"/>
      <c r="AET87" s="22"/>
      <c r="AEU87" s="22"/>
      <c r="AEV87" s="22"/>
      <c r="AEW87" s="22"/>
      <c r="AEX87" s="22"/>
      <c r="AEY87" s="22"/>
      <c r="AEZ87" s="22"/>
      <c r="AFA87" s="22"/>
      <c r="AFB87" s="22"/>
      <c r="AFC87" s="22"/>
      <c r="AFD87" s="22"/>
      <c r="AFE87" s="22"/>
      <c r="AFF87" s="22"/>
      <c r="AFG87" s="22"/>
      <c r="AFH87" s="22"/>
      <c r="AFI87" s="22"/>
      <c r="AFJ87" s="22"/>
      <c r="AFK87" s="22"/>
      <c r="AFL87" s="22"/>
      <c r="AFM87" s="22"/>
      <c r="AFN87" s="22"/>
      <c r="AFO87" s="22"/>
      <c r="AFP87" s="22"/>
      <c r="AFQ87" s="22"/>
      <c r="AFR87" s="22"/>
      <c r="AFS87" s="22"/>
      <c r="AFT87" s="22"/>
      <c r="AFU87" s="22"/>
      <c r="AFV87" s="22"/>
      <c r="AFW87" s="22"/>
      <c r="AFX87" s="22"/>
      <c r="AFY87" s="22"/>
      <c r="AFZ87" s="22"/>
      <c r="AGA87" s="22"/>
      <c r="AGB87" s="22"/>
      <c r="AGC87" s="22"/>
      <c r="AGD87" s="22"/>
      <c r="AGE87" s="22"/>
      <c r="AGF87" s="22"/>
      <c r="AGG87" s="22"/>
      <c r="AGH87" s="22"/>
      <c r="AGI87" s="22"/>
      <c r="AGJ87" s="22"/>
      <c r="AGK87" s="22"/>
      <c r="AGL87" s="22"/>
      <c r="AGM87" s="22"/>
      <c r="AGN87" s="22"/>
      <c r="AGO87" s="22"/>
      <c r="AGP87" s="22"/>
      <c r="AGQ87" s="22"/>
      <c r="AGR87" s="22"/>
      <c r="AGS87" s="22"/>
      <c r="AGT87" s="22"/>
      <c r="AGU87" s="22"/>
      <c r="AGV87" s="22"/>
      <c r="AGW87" s="22"/>
      <c r="AGX87" s="22"/>
      <c r="AGY87" s="22"/>
      <c r="AGZ87" s="22"/>
      <c r="AHA87" s="22"/>
      <c r="AHB87" s="22"/>
      <c r="AHC87" s="22"/>
      <c r="AHD87" s="22"/>
      <c r="AHE87" s="22"/>
      <c r="AHF87" s="22"/>
      <c r="AHG87" s="22"/>
      <c r="AHH87" s="22"/>
      <c r="AHI87" s="22"/>
      <c r="AHJ87" s="22"/>
      <c r="AHK87" s="22"/>
      <c r="AHL87" s="22"/>
      <c r="AHM87" s="22"/>
      <c r="AHN87" s="22"/>
      <c r="AHO87" s="22"/>
      <c r="AHP87" s="22"/>
      <c r="AHQ87" s="22"/>
      <c r="AHR87" s="22"/>
      <c r="AHS87" s="22"/>
      <c r="AHT87" s="22"/>
      <c r="AHU87" s="22"/>
      <c r="AHV87" s="22"/>
      <c r="AHW87" s="22"/>
      <c r="AHX87" s="22"/>
      <c r="AHY87" s="22"/>
      <c r="AHZ87" s="22"/>
      <c r="AIA87" s="22"/>
      <c r="AIB87" s="22"/>
      <c r="AIC87" s="22"/>
      <c r="AID87" s="22"/>
      <c r="AIE87" s="22"/>
      <c r="AIF87" s="22"/>
      <c r="AIG87" s="22"/>
      <c r="AIH87" s="22"/>
      <c r="AII87" s="22"/>
      <c r="AIJ87" s="22"/>
      <c r="AIK87" s="22"/>
      <c r="AIL87" s="22"/>
      <c r="AIM87" s="22"/>
      <c r="AIN87" s="22"/>
      <c r="AIO87" s="22"/>
      <c r="AIP87" s="22"/>
      <c r="AIQ87" s="22"/>
      <c r="AIR87" s="22"/>
      <c r="AIS87" s="22"/>
      <c r="AIT87" s="22"/>
      <c r="AIU87" s="22"/>
      <c r="AIV87" s="22"/>
      <c r="AIW87" s="22"/>
      <c r="AIX87" s="22"/>
      <c r="AIY87" s="22"/>
      <c r="AIZ87" s="22"/>
      <c r="AJA87" s="22"/>
      <c r="AJB87" s="22"/>
      <c r="AJC87" s="22"/>
      <c r="AJD87" s="22"/>
      <c r="AJE87" s="22"/>
      <c r="AJF87" s="22"/>
      <c r="AJG87" s="22"/>
      <c r="AJH87" s="22"/>
      <c r="AJI87" s="22"/>
      <c r="AJJ87" s="22"/>
      <c r="AJK87" s="22"/>
      <c r="AJL87" s="22"/>
      <c r="AJM87" s="22"/>
      <c r="AJN87" s="22"/>
      <c r="AJO87" s="22"/>
      <c r="AJP87" s="22"/>
      <c r="AJQ87" s="22"/>
      <c r="AJR87" s="22"/>
      <c r="AJS87" s="22"/>
      <c r="AJT87" s="22"/>
      <c r="AJU87" s="22"/>
      <c r="AJV87" s="22"/>
      <c r="AJW87" s="22"/>
      <c r="AJX87" s="22"/>
      <c r="AJY87" s="22"/>
      <c r="AJZ87" s="22"/>
      <c r="AKA87" s="22"/>
      <c r="AKB87" s="22"/>
      <c r="AKC87" s="22"/>
      <c r="AKD87" s="22"/>
      <c r="AKE87" s="22"/>
      <c r="AKF87" s="22"/>
      <c r="AKG87" s="22"/>
      <c r="AKH87" s="22"/>
      <c r="AKI87" s="22"/>
      <c r="AKJ87" s="22"/>
      <c r="AKK87" s="22"/>
      <c r="AKL87" s="22"/>
      <c r="AKM87" s="22"/>
      <c r="AKN87" s="22"/>
      <c r="AKO87" s="22"/>
      <c r="AKP87" s="22"/>
      <c r="AKQ87" s="22"/>
      <c r="AKR87" s="22"/>
      <c r="AKS87" s="22"/>
      <c r="AKT87" s="22"/>
      <c r="AKU87" s="22"/>
      <c r="AKV87" s="22"/>
      <c r="AKW87" s="22"/>
      <c r="AKX87" s="22"/>
      <c r="AKY87" s="22"/>
      <c r="AKZ87" s="22"/>
      <c r="ALA87" s="22"/>
      <c r="ALB87" s="22"/>
      <c r="ALC87" s="22"/>
      <c r="ALD87" s="22"/>
      <c r="ALE87" s="22"/>
      <c r="ALF87" s="22"/>
      <c r="ALG87" s="22"/>
      <c r="ALH87" s="22"/>
      <c r="ALI87" s="22"/>
      <c r="ALJ87" s="22"/>
      <c r="ALK87" s="22"/>
      <c r="ALL87" s="22"/>
      <c r="ALM87" s="22"/>
      <c r="ALN87" s="22"/>
      <c r="ALO87" s="22"/>
      <c r="ALP87" s="22"/>
      <c r="ALQ87" s="22"/>
      <c r="ALR87" s="22"/>
      <c r="ALS87" s="22"/>
      <c r="ALT87" s="22"/>
      <c r="ALU87" s="22"/>
      <c r="ALV87" s="22"/>
      <c r="ALW87" s="22"/>
      <c r="ALX87" s="22"/>
      <c r="ALY87" s="22"/>
      <c r="ALZ87" s="22"/>
      <c r="AMA87" s="22"/>
      <c r="AMB87" s="22"/>
      <c r="AMC87" s="22"/>
      <c r="AMD87" s="22"/>
      <c r="AME87" s="22"/>
      <c r="AMF87" s="22"/>
      <c r="AMG87" s="22"/>
      <c r="AMH87" s="22"/>
      <c r="AMI87" s="22"/>
      <c r="AMJ87" s="22"/>
      <c r="AMK87" s="22"/>
    </row>
    <row r="88" spans="1:1025" ht="51" x14ac:dyDescent="0.2">
      <c r="A88" s="18" t="s">
        <v>116</v>
      </c>
      <c r="B88" s="18" t="s">
        <v>117</v>
      </c>
      <c r="C88" s="18" t="s">
        <v>118</v>
      </c>
      <c r="D88" s="18" t="s">
        <v>119</v>
      </c>
      <c r="E88" s="18" t="s">
        <v>120</v>
      </c>
      <c r="F88" s="18" t="s">
        <v>121</v>
      </c>
      <c r="G88" s="18" t="s">
        <v>122</v>
      </c>
      <c r="H88" s="18" t="s">
        <v>123</v>
      </c>
      <c r="I88" s="18" t="s">
        <v>123</v>
      </c>
      <c r="J88" s="18" t="s">
        <v>124</v>
      </c>
      <c r="K88" s="18" t="s">
        <v>125</v>
      </c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  <c r="FL88" s="22"/>
      <c r="FM88" s="22"/>
      <c r="FN88" s="22"/>
      <c r="FO88" s="22"/>
      <c r="FP88" s="22"/>
      <c r="FQ88" s="22"/>
      <c r="FR88" s="22"/>
      <c r="FS88" s="22"/>
      <c r="FT88" s="22"/>
      <c r="FU88" s="22"/>
      <c r="FV88" s="22"/>
      <c r="FW88" s="22"/>
      <c r="FX88" s="22"/>
      <c r="FY88" s="22"/>
      <c r="FZ88" s="22"/>
      <c r="GA88" s="22"/>
      <c r="GB88" s="22"/>
      <c r="GC88" s="22"/>
      <c r="GD88" s="22"/>
      <c r="GE88" s="22"/>
      <c r="GF88" s="22"/>
      <c r="GG88" s="22"/>
      <c r="GH88" s="22"/>
      <c r="GI88" s="22"/>
      <c r="GJ88" s="22"/>
      <c r="GK88" s="22"/>
      <c r="GL88" s="22"/>
      <c r="GM88" s="22"/>
      <c r="GN88" s="22"/>
      <c r="GO88" s="22"/>
      <c r="GP88" s="22"/>
      <c r="GQ88" s="22"/>
      <c r="GR88" s="22"/>
      <c r="GS88" s="22"/>
      <c r="GT88" s="22"/>
      <c r="GU88" s="22"/>
      <c r="GV88" s="22"/>
      <c r="GW88" s="22"/>
      <c r="GX88" s="22"/>
      <c r="GY88" s="22"/>
      <c r="GZ88" s="22"/>
      <c r="HA88" s="22"/>
      <c r="HB88" s="22"/>
      <c r="HC88" s="22"/>
      <c r="HD88" s="22"/>
      <c r="HE88" s="22"/>
      <c r="HF88" s="22"/>
      <c r="HG88" s="22"/>
      <c r="HH88" s="22"/>
      <c r="HI88" s="22"/>
      <c r="HJ88" s="22"/>
      <c r="HK88" s="22"/>
      <c r="HL88" s="22"/>
      <c r="HM88" s="22"/>
      <c r="HN88" s="22"/>
      <c r="HO88" s="22"/>
      <c r="HP88" s="22"/>
      <c r="HQ88" s="22"/>
      <c r="HR88" s="22"/>
      <c r="HS88" s="22"/>
      <c r="HT88" s="22"/>
      <c r="HU88" s="22"/>
      <c r="HV88" s="22"/>
      <c r="HW88" s="22"/>
      <c r="HX88" s="22"/>
      <c r="HY88" s="22"/>
      <c r="HZ88" s="22"/>
      <c r="IA88" s="22"/>
      <c r="IB88" s="22"/>
      <c r="IC88" s="22"/>
      <c r="ID88" s="22"/>
      <c r="IE88" s="22"/>
      <c r="IF88" s="22"/>
      <c r="IG88" s="22"/>
      <c r="IH88" s="22"/>
      <c r="II88" s="22"/>
      <c r="IJ88" s="22"/>
      <c r="IK88" s="22"/>
      <c r="IL88" s="22"/>
      <c r="IM88" s="22"/>
      <c r="IN88" s="22"/>
      <c r="IO88" s="22"/>
      <c r="IP88" s="22"/>
      <c r="IQ88" s="22"/>
      <c r="IR88" s="22"/>
      <c r="IS88" s="22"/>
      <c r="IT88" s="22"/>
      <c r="IU88" s="22"/>
      <c r="IV88" s="22"/>
      <c r="IW88" s="22"/>
      <c r="IX88" s="22"/>
      <c r="IY88" s="22"/>
      <c r="IZ88" s="22"/>
      <c r="JA88" s="22"/>
      <c r="JB88" s="22"/>
      <c r="JC88" s="22"/>
      <c r="JD88" s="22"/>
      <c r="JE88" s="22"/>
      <c r="JF88" s="22"/>
      <c r="JG88" s="22"/>
      <c r="JH88" s="22"/>
      <c r="JI88" s="22"/>
      <c r="JJ88" s="22"/>
      <c r="JK88" s="22"/>
      <c r="JL88" s="22"/>
      <c r="JM88" s="22"/>
      <c r="JN88" s="22"/>
      <c r="JO88" s="22"/>
      <c r="JP88" s="22"/>
      <c r="JQ88" s="22"/>
      <c r="JR88" s="22"/>
      <c r="JS88" s="22"/>
      <c r="JT88" s="22"/>
      <c r="JU88" s="22"/>
      <c r="JV88" s="22"/>
      <c r="JW88" s="22"/>
      <c r="JX88" s="22"/>
      <c r="JY88" s="22"/>
      <c r="JZ88" s="22"/>
      <c r="KA88" s="22"/>
      <c r="KB88" s="22"/>
      <c r="KC88" s="22"/>
      <c r="KD88" s="22"/>
      <c r="KE88" s="22"/>
      <c r="KF88" s="22"/>
      <c r="KG88" s="22"/>
      <c r="KH88" s="22"/>
      <c r="KI88" s="22"/>
      <c r="KJ88" s="22"/>
      <c r="KK88" s="22"/>
      <c r="KL88" s="22"/>
      <c r="KM88" s="22"/>
      <c r="KN88" s="22"/>
      <c r="KO88" s="22"/>
      <c r="KP88" s="22"/>
      <c r="KQ88" s="22"/>
      <c r="KR88" s="22"/>
      <c r="KS88" s="22"/>
      <c r="KT88" s="22"/>
      <c r="KU88" s="22"/>
      <c r="KV88" s="22"/>
      <c r="KW88" s="22"/>
      <c r="KX88" s="22"/>
      <c r="KY88" s="22"/>
      <c r="KZ88" s="22"/>
      <c r="LA88" s="22"/>
      <c r="LB88" s="22"/>
      <c r="LC88" s="22"/>
      <c r="LD88" s="22"/>
      <c r="LE88" s="22"/>
      <c r="LF88" s="22"/>
      <c r="LG88" s="22"/>
      <c r="LH88" s="22"/>
      <c r="LI88" s="22"/>
      <c r="LJ88" s="22"/>
      <c r="LK88" s="22"/>
      <c r="LL88" s="22"/>
      <c r="LM88" s="22"/>
      <c r="LN88" s="22"/>
      <c r="LO88" s="22"/>
      <c r="LP88" s="22"/>
      <c r="LQ88" s="22"/>
      <c r="LR88" s="22"/>
      <c r="LS88" s="22"/>
      <c r="LT88" s="22"/>
      <c r="LU88" s="22"/>
      <c r="LV88" s="22"/>
      <c r="LW88" s="22"/>
      <c r="LX88" s="22"/>
      <c r="LY88" s="22"/>
      <c r="LZ88" s="22"/>
      <c r="MA88" s="22"/>
      <c r="MB88" s="22"/>
      <c r="MC88" s="22"/>
      <c r="MD88" s="22"/>
      <c r="ME88" s="22"/>
      <c r="MF88" s="22"/>
      <c r="MG88" s="22"/>
      <c r="MH88" s="22"/>
      <c r="MI88" s="22"/>
      <c r="MJ88" s="22"/>
      <c r="MK88" s="22"/>
      <c r="ML88" s="22"/>
      <c r="MM88" s="22"/>
      <c r="MN88" s="22"/>
      <c r="MO88" s="22"/>
      <c r="MP88" s="22"/>
      <c r="MQ88" s="22"/>
      <c r="MR88" s="22"/>
      <c r="MS88" s="22"/>
      <c r="MT88" s="22"/>
      <c r="MU88" s="22"/>
      <c r="MV88" s="22"/>
      <c r="MW88" s="22"/>
      <c r="MX88" s="22"/>
      <c r="MY88" s="22"/>
      <c r="MZ88" s="22"/>
      <c r="NA88" s="22"/>
      <c r="NB88" s="22"/>
      <c r="NC88" s="22"/>
      <c r="ND88" s="22"/>
      <c r="NE88" s="22"/>
      <c r="NF88" s="22"/>
      <c r="NG88" s="22"/>
      <c r="NH88" s="22"/>
      <c r="NI88" s="22"/>
      <c r="NJ88" s="22"/>
      <c r="NK88" s="22"/>
      <c r="NL88" s="22"/>
      <c r="NM88" s="22"/>
      <c r="NN88" s="22"/>
      <c r="NO88" s="22"/>
      <c r="NP88" s="22"/>
      <c r="NQ88" s="22"/>
      <c r="NR88" s="22"/>
      <c r="NS88" s="22"/>
      <c r="NT88" s="22"/>
      <c r="NU88" s="22"/>
      <c r="NV88" s="22"/>
      <c r="NW88" s="22"/>
      <c r="NX88" s="22"/>
      <c r="NY88" s="22"/>
      <c r="NZ88" s="22"/>
      <c r="OA88" s="22"/>
      <c r="OB88" s="22"/>
      <c r="OC88" s="22"/>
      <c r="OD88" s="22"/>
      <c r="OE88" s="22"/>
      <c r="OF88" s="22"/>
      <c r="OG88" s="22"/>
      <c r="OH88" s="22"/>
      <c r="OI88" s="22"/>
      <c r="OJ88" s="22"/>
      <c r="OK88" s="22"/>
      <c r="OL88" s="22"/>
      <c r="OM88" s="22"/>
      <c r="ON88" s="22"/>
      <c r="OO88" s="22"/>
      <c r="OP88" s="22"/>
      <c r="OQ88" s="22"/>
      <c r="OR88" s="22"/>
      <c r="OS88" s="22"/>
      <c r="OT88" s="22"/>
      <c r="OU88" s="22"/>
      <c r="OV88" s="22"/>
      <c r="OW88" s="22"/>
      <c r="OX88" s="22"/>
      <c r="OY88" s="22"/>
      <c r="OZ88" s="22"/>
      <c r="PA88" s="22"/>
      <c r="PB88" s="22"/>
      <c r="PC88" s="22"/>
      <c r="PD88" s="22"/>
      <c r="PE88" s="22"/>
      <c r="PF88" s="22"/>
      <c r="PG88" s="22"/>
      <c r="PH88" s="22"/>
      <c r="PI88" s="22"/>
      <c r="PJ88" s="22"/>
      <c r="PK88" s="22"/>
      <c r="PL88" s="22"/>
      <c r="PM88" s="22"/>
      <c r="PN88" s="22"/>
      <c r="PO88" s="22"/>
      <c r="PP88" s="22"/>
      <c r="PQ88" s="22"/>
      <c r="PR88" s="22"/>
      <c r="PS88" s="22"/>
      <c r="PT88" s="22"/>
      <c r="PU88" s="22"/>
      <c r="PV88" s="22"/>
      <c r="PW88" s="22"/>
      <c r="PX88" s="22"/>
      <c r="PY88" s="22"/>
      <c r="PZ88" s="22"/>
      <c r="QA88" s="22"/>
      <c r="QB88" s="22"/>
      <c r="QC88" s="22"/>
      <c r="QD88" s="22"/>
      <c r="QE88" s="22"/>
      <c r="QF88" s="22"/>
      <c r="QG88" s="22"/>
      <c r="QH88" s="22"/>
      <c r="QI88" s="22"/>
      <c r="QJ88" s="22"/>
      <c r="QK88" s="22"/>
      <c r="QL88" s="22"/>
      <c r="QM88" s="22"/>
      <c r="QN88" s="22"/>
      <c r="QO88" s="22"/>
      <c r="QP88" s="22"/>
      <c r="QQ88" s="22"/>
      <c r="QR88" s="22"/>
      <c r="QS88" s="22"/>
      <c r="QT88" s="22"/>
      <c r="QU88" s="22"/>
      <c r="QV88" s="22"/>
      <c r="QW88" s="22"/>
      <c r="QX88" s="22"/>
      <c r="QY88" s="22"/>
      <c r="QZ88" s="22"/>
      <c r="RA88" s="22"/>
      <c r="RB88" s="22"/>
      <c r="RC88" s="22"/>
      <c r="RD88" s="22"/>
      <c r="RE88" s="22"/>
      <c r="RF88" s="22"/>
      <c r="RG88" s="22"/>
      <c r="RH88" s="22"/>
      <c r="RI88" s="22"/>
      <c r="RJ88" s="22"/>
      <c r="RK88" s="22"/>
      <c r="RL88" s="22"/>
      <c r="RM88" s="22"/>
      <c r="RN88" s="22"/>
      <c r="RO88" s="22"/>
      <c r="RP88" s="22"/>
      <c r="RQ88" s="22"/>
      <c r="RR88" s="22"/>
      <c r="RS88" s="22"/>
      <c r="RT88" s="22"/>
      <c r="RU88" s="22"/>
      <c r="RV88" s="22"/>
      <c r="RW88" s="22"/>
      <c r="RX88" s="22"/>
      <c r="RY88" s="22"/>
      <c r="RZ88" s="22"/>
      <c r="SA88" s="22"/>
      <c r="SB88" s="22"/>
      <c r="SC88" s="22"/>
      <c r="SD88" s="22"/>
      <c r="SE88" s="22"/>
      <c r="SF88" s="22"/>
      <c r="SG88" s="22"/>
      <c r="SH88" s="22"/>
      <c r="SI88" s="22"/>
      <c r="SJ88" s="22"/>
      <c r="SK88" s="22"/>
      <c r="SL88" s="22"/>
      <c r="SM88" s="22"/>
      <c r="SN88" s="22"/>
      <c r="SO88" s="22"/>
      <c r="SP88" s="22"/>
      <c r="SQ88" s="22"/>
      <c r="SR88" s="22"/>
      <c r="SS88" s="22"/>
      <c r="ST88" s="22"/>
      <c r="SU88" s="22"/>
      <c r="SV88" s="22"/>
      <c r="SW88" s="22"/>
      <c r="SX88" s="22"/>
      <c r="SY88" s="22"/>
      <c r="SZ88" s="22"/>
      <c r="TA88" s="22"/>
      <c r="TB88" s="22"/>
      <c r="TC88" s="22"/>
      <c r="TD88" s="22"/>
      <c r="TE88" s="22"/>
      <c r="TF88" s="22"/>
      <c r="TG88" s="22"/>
      <c r="TH88" s="22"/>
      <c r="TI88" s="22"/>
      <c r="TJ88" s="22"/>
      <c r="TK88" s="22"/>
      <c r="TL88" s="22"/>
      <c r="TM88" s="22"/>
      <c r="TN88" s="22"/>
      <c r="TO88" s="22"/>
      <c r="TP88" s="22"/>
      <c r="TQ88" s="22"/>
      <c r="TR88" s="22"/>
      <c r="TS88" s="22"/>
      <c r="TT88" s="22"/>
      <c r="TU88" s="22"/>
      <c r="TV88" s="22"/>
      <c r="TW88" s="22"/>
      <c r="TX88" s="22"/>
      <c r="TY88" s="22"/>
      <c r="TZ88" s="22"/>
      <c r="UA88" s="22"/>
      <c r="UB88" s="22"/>
      <c r="UC88" s="22"/>
      <c r="UD88" s="22"/>
      <c r="UE88" s="22"/>
      <c r="UF88" s="22"/>
      <c r="UG88" s="22"/>
      <c r="UH88" s="22"/>
      <c r="UI88" s="22"/>
      <c r="UJ88" s="22"/>
      <c r="UK88" s="22"/>
      <c r="UL88" s="22"/>
      <c r="UM88" s="22"/>
      <c r="UN88" s="22"/>
      <c r="UO88" s="22"/>
      <c r="UP88" s="22"/>
      <c r="UQ88" s="22"/>
      <c r="UR88" s="22"/>
      <c r="US88" s="22"/>
      <c r="UT88" s="22"/>
      <c r="UU88" s="22"/>
      <c r="UV88" s="22"/>
      <c r="UW88" s="22"/>
      <c r="UX88" s="22"/>
      <c r="UY88" s="22"/>
      <c r="UZ88" s="22"/>
      <c r="VA88" s="22"/>
      <c r="VB88" s="22"/>
      <c r="VC88" s="22"/>
      <c r="VD88" s="22"/>
      <c r="VE88" s="22"/>
      <c r="VF88" s="22"/>
      <c r="VG88" s="22"/>
      <c r="VH88" s="22"/>
      <c r="VI88" s="22"/>
      <c r="VJ88" s="22"/>
      <c r="VK88" s="22"/>
      <c r="VL88" s="22"/>
      <c r="VM88" s="22"/>
      <c r="VN88" s="22"/>
      <c r="VO88" s="22"/>
      <c r="VP88" s="22"/>
      <c r="VQ88" s="22"/>
      <c r="VR88" s="22"/>
      <c r="VS88" s="22"/>
      <c r="VT88" s="22"/>
      <c r="VU88" s="22"/>
      <c r="VV88" s="22"/>
      <c r="VW88" s="22"/>
      <c r="VX88" s="22"/>
      <c r="VY88" s="22"/>
      <c r="VZ88" s="22"/>
      <c r="WA88" s="22"/>
      <c r="WB88" s="22"/>
      <c r="WC88" s="22"/>
      <c r="WD88" s="22"/>
      <c r="WE88" s="22"/>
      <c r="WF88" s="22"/>
      <c r="WG88" s="22"/>
      <c r="WH88" s="22"/>
      <c r="WI88" s="22"/>
      <c r="WJ88" s="22"/>
      <c r="WK88" s="22"/>
      <c r="WL88" s="22"/>
      <c r="WM88" s="22"/>
      <c r="WN88" s="22"/>
      <c r="WO88" s="22"/>
      <c r="WP88" s="22"/>
      <c r="WQ88" s="22"/>
      <c r="WR88" s="22"/>
      <c r="WS88" s="22"/>
      <c r="WT88" s="22"/>
      <c r="WU88" s="22"/>
      <c r="WV88" s="22"/>
      <c r="WW88" s="22"/>
      <c r="WX88" s="22"/>
      <c r="WY88" s="22"/>
      <c r="WZ88" s="22"/>
      <c r="XA88" s="22"/>
      <c r="XB88" s="22"/>
      <c r="XC88" s="22"/>
      <c r="XD88" s="22"/>
      <c r="XE88" s="22"/>
      <c r="XF88" s="22"/>
      <c r="XG88" s="22"/>
      <c r="XH88" s="22"/>
      <c r="XI88" s="22"/>
      <c r="XJ88" s="22"/>
      <c r="XK88" s="22"/>
      <c r="XL88" s="22"/>
      <c r="XM88" s="22"/>
      <c r="XN88" s="22"/>
      <c r="XO88" s="22"/>
      <c r="XP88" s="22"/>
      <c r="XQ88" s="22"/>
      <c r="XR88" s="22"/>
      <c r="XS88" s="22"/>
      <c r="XT88" s="22"/>
      <c r="XU88" s="22"/>
      <c r="XV88" s="22"/>
      <c r="XW88" s="22"/>
      <c r="XX88" s="22"/>
      <c r="XY88" s="22"/>
      <c r="XZ88" s="22"/>
      <c r="YA88" s="22"/>
      <c r="YB88" s="22"/>
      <c r="YC88" s="22"/>
      <c r="YD88" s="22"/>
      <c r="YE88" s="22"/>
      <c r="YF88" s="22"/>
      <c r="YG88" s="22"/>
      <c r="YH88" s="22"/>
      <c r="YI88" s="22"/>
      <c r="YJ88" s="22"/>
      <c r="YK88" s="22"/>
      <c r="YL88" s="22"/>
      <c r="YM88" s="22"/>
      <c r="YN88" s="22"/>
      <c r="YO88" s="22"/>
      <c r="YP88" s="22"/>
      <c r="YQ88" s="22"/>
      <c r="YR88" s="22"/>
      <c r="YS88" s="22"/>
      <c r="YT88" s="22"/>
      <c r="YU88" s="22"/>
      <c r="YV88" s="22"/>
      <c r="YW88" s="22"/>
      <c r="YX88" s="22"/>
      <c r="YY88" s="22"/>
      <c r="YZ88" s="22"/>
      <c r="ZA88" s="22"/>
      <c r="ZB88" s="22"/>
      <c r="ZC88" s="22"/>
      <c r="ZD88" s="22"/>
      <c r="ZE88" s="22"/>
      <c r="ZF88" s="22"/>
      <c r="ZG88" s="22"/>
      <c r="ZH88" s="22"/>
      <c r="ZI88" s="22"/>
      <c r="ZJ88" s="22"/>
      <c r="ZK88" s="22"/>
      <c r="ZL88" s="22"/>
      <c r="ZM88" s="22"/>
      <c r="ZN88" s="22"/>
      <c r="ZO88" s="22"/>
      <c r="ZP88" s="22"/>
      <c r="ZQ88" s="22"/>
      <c r="ZR88" s="22"/>
      <c r="ZS88" s="22"/>
      <c r="ZT88" s="22"/>
      <c r="ZU88" s="22"/>
      <c r="ZV88" s="22"/>
      <c r="ZW88" s="22"/>
      <c r="ZX88" s="22"/>
      <c r="ZY88" s="22"/>
      <c r="ZZ88" s="22"/>
      <c r="AAA88" s="22"/>
      <c r="AAB88" s="22"/>
      <c r="AAC88" s="22"/>
      <c r="AAD88" s="22"/>
      <c r="AAE88" s="22"/>
      <c r="AAF88" s="22"/>
      <c r="AAG88" s="22"/>
      <c r="AAH88" s="22"/>
      <c r="AAI88" s="22"/>
      <c r="AAJ88" s="22"/>
      <c r="AAK88" s="22"/>
      <c r="AAL88" s="22"/>
      <c r="AAM88" s="22"/>
      <c r="AAN88" s="22"/>
      <c r="AAO88" s="22"/>
      <c r="AAP88" s="22"/>
      <c r="AAQ88" s="22"/>
      <c r="AAR88" s="22"/>
      <c r="AAS88" s="22"/>
      <c r="AAT88" s="22"/>
      <c r="AAU88" s="22"/>
      <c r="AAV88" s="22"/>
      <c r="AAW88" s="22"/>
      <c r="AAX88" s="22"/>
      <c r="AAY88" s="22"/>
      <c r="AAZ88" s="22"/>
      <c r="ABA88" s="22"/>
      <c r="ABB88" s="22"/>
      <c r="ABC88" s="22"/>
      <c r="ABD88" s="22"/>
      <c r="ABE88" s="22"/>
      <c r="ABF88" s="22"/>
      <c r="ABG88" s="22"/>
      <c r="ABH88" s="22"/>
      <c r="ABI88" s="22"/>
      <c r="ABJ88" s="22"/>
      <c r="ABK88" s="22"/>
      <c r="ABL88" s="22"/>
      <c r="ABM88" s="22"/>
      <c r="ABN88" s="22"/>
      <c r="ABO88" s="22"/>
      <c r="ABP88" s="22"/>
      <c r="ABQ88" s="22"/>
      <c r="ABR88" s="22"/>
      <c r="ABS88" s="22"/>
      <c r="ABT88" s="22"/>
      <c r="ABU88" s="22"/>
      <c r="ABV88" s="22"/>
      <c r="ABW88" s="22"/>
      <c r="ABX88" s="22"/>
      <c r="ABY88" s="22"/>
      <c r="ABZ88" s="22"/>
      <c r="ACA88" s="22"/>
      <c r="ACB88" s="22"/>
      <c r="ACC88" s="22"/>
      <c r="ACD88" s="22"/>
      <c r="ACE88" s="22"/>
      <c r="ACF88" s="22"/>
      <c r="ACG88" s="22"/>
      <c r="ACH88" s="22"/>
      <c r="ACI88" s="22"/>
      <c r="ACJ88" s="22"/>
      <c r="ACK88" s="22"/>
      <c r="ACL88" s="22"/>
      <c r="ACM88" s="22"/>
      <c r="ACN88" s="22"/>
      <c r="ACO88" s="22"/>
      <c r="ACP88" s="22"/>
      <c r="ACQ88" s="22"/>
      <c r="ACR88" s="22"/>
      <c r="ACS88" s="22"/>
      <c r="ACT88" s="22"/>
      <c r="ACU88" s="22"/>
      <c r="ACV88" s="22"/>
      <c r="ACW88" s="22"/>
      <c r="ACX88" s="22"/>
      <c r="ACY88" s="22"/>
      <c r="ACZ88" s="22"/>
      <c r="ADA88" s="22"/>
      <c r="ADB88" s="22"/>
      <c r="ADC88" s="22"/>
      <c r="ADD88" s="22"/>
      <c r="ADE88" s="22"/>
      <c r="ADF88" s="22"/>
      <c r="ADG88" s="22"/>
      <c r="ADH88" s="22"/>
      <c r="ADI88" s="22"/>
      <c r="ADJ88" s="22"/>
      <c r="ADK88" s="22"/>
      <c r="ADL88" s="22"/>
      <c r="ADM88" s="22"/>
      <c r="ADN88" s="22"/>
      <c r="ADO88" s="22"/>
      <c r="ADP88" s="22"/>
      <c r="ADQ88" s="22"/>
      <c r="ADR88" s="22"/>
      <c r="ADS88" s="22"/>
      <c r="ADT88" s="22"/>
      <c r="ADU88" s="22"/>
      <c r="ADV88" s="22"/>
      <c r="ADW88" s="22"/>
      <c r="ADX88" s="22"/>
      <c r="ADY88" s="22"/>
      <c r="ADZ88" s="22"/>
      <c r="AEA88" s="22"/>
      <c r="AEB88" s="22"/>
      <c r="AEC88" s="22"/>
      <c r="AED88" s="22"/>
      <c r="AEE88" s="22"/>
      <c r="AEF88" s="22"/>
      <c r="AEG88" s="22"/>
      <c r="AEH88" s="22"/>
      <c r="AEI88" s="22"/>
      <c r="AEJ88" s="22"/>
      <c r="AEK88" s="22"/>
      <c r="AEL88" s="22"/>
      <c r="AEM88" s="22"/>
      <c r="AEN88" s="22"/>
      <c r="AEO88" s="22"/>
      <c r="AEP88" s="22"/>
      <c r="AEQ88" s="22"/>
      <c r="AER88" s="22"/>
      <c r="AES88" s="22"/>
      <c r="AET88" s="22"/>
      <c r="AEU88" s="22"/>
      <c r="AEV88" s="22"/>
      <c r="AEW88" s="22"/>
      <c r="AEX88" s="22"/>
      <c r="AEY88" s="22"/>
      <c r="AEZ88" s="22"/>
      <c r="AFA88" s="22"/>
      <c r="AFB88" s="22"/>
      <c r="AFC88" s="22"/>
      <c r="AFD88" s="22"/>
      <c r="AFE88" s="22"/>
      <c r="AFF88" s="22"/>
      <c r="AFG88" s="22"/>
      <c r="AFH88" s="22"/>
      <c r="AFI88" s="22"/>
      <c r="AFJ88" s="22"/>
      <c r="AFK88" s="22"/>
      <c r="AFL88" s="22"/>
      <c r="AFM88" s="22"/>
      <c r="AFN88" s="22"/>
      <c r="AFO88" s="22"/>
      <c r="AFP88" s="22"/>
      <c r="AFQ88" s="22"/>
      <c r="AFR88" s="22"/>
      <c r="AFS88" s="22"/>
      <c r="AFT88" s="22"/>
      <c r="AFU88" s="22"/>
      <c r="AFV88" s="22"/>
      <c r="AFW88" s="22"/>
      <c r="AFX88" s="22"/>
      <c r="AFY88" s="22"/>
      <c r="AFZ88" s="22"/>
      <c r="AGA88" s="22"/>
      <c r="AGB88" s="22"/>
      <c r="AGC88" s="22"/>
      <c r="AGD88" s="22"/>
      <c r="AGE88" s="22"/>
      <c r="AGF88" s="22"/>
      <c r="AGG88" s="22"/>
      <c r="AGH88" s="22"/>
      <c r="AGI88" s="22"/>
      <c r="AGJ88" s="22"/>
      <c r="AGK88" s="22"/>
      <c r="AGL88" s="22"/>
      <c r="AGM88" s="22"/>
      <c r="AGN88" s="22"/>
      <c r="AGO88" s="22"/>
      <c r="AGP88" s="22"/>
      <c r="AGQ88" s="22"/>
      <c r="AGR88" s="22"/>
      <c r="AGS88" s="22"/>
      <c r="AGT88" s="22"/>
      <c r="AGU88" s="22"/>
      <c r="AGV88" s="22"/>
      <c r="AGW88" s="22"/>
      <c r="AGX88" s="22"/>
      <c r="AGY88" s="22"/>
      <c r="AGZ88" s="22"/>
      <c r="AHA88" s="22"/>
      <c r="AHB88" s="22"/>
      <c r="AHC88" s="22"/>
      <c r="AHD88" s="22"/>
      <c r="AHE88" s="22"/>
      <c r="AHF88" s="22"/>
      <c r="AHG88" s="22"/>
      <c r="AHH88" s="22"/>
      <c r="AHI88" s="22"/>
      <c r="AHJ88" s="22"/>
      <c r="AHK88" s="22"/>
      <c r="AHL88" s="22"/>
      <c r="AHM88" s="22"/>
      <c r="AHN88" s="22"/>
      <c r="AHO88" s="22"/>
      <c r="AHP88" s="22"/>
      <c r="AHQ88" s="22"/>
      <c r="AHR88" s="22"/>
      <c r="AHS88" s="22"/>
      <c r="AHT88" s="22"/>
      <c r="AHU88" s="22"/>
      <c r="AHV88" s="22"/>
      <c r="AHW88" s="22"/>
      <c r="AHX88" s="22"/>
      <c r="AHY88" s="22"/>
      <c r="AHZ88" s="22"/>
      <c r="AIA88" s="22"/>
      <c r="AIB88" s="22"/>
      <c r="AIC88" s="22"/>
      <c r="AID88" s="22"/>
      <c r="AIE88" s="22"/>
      <c r="AIF88" s="22"/>
      <c r="AIG88" s="22"/>
      <c r="AIH88" s="22"/>
      <c r="AII88" s="22"/>
      <c r="AIJ88" s="22"/>
      <c r="AIK88" s="22"/>
      <c r="AIL88" s="22"/>
      <c r="AIM88" s="22"/>
      <c r="AIN88" s="22"/>
      <c r="AIO88" s="22"/>
      <c r="AIP88" s="22"/>
      <c r="AIQ88" s="22"/>
      <c r="AIR88" s="22"/>
      <c r="AIS88" s="22"/>
      <c r="AIT88" s="22"/>
      <c r="AIU88" s="22"/>
      <c r="AIV88" s="22"/>
      <c r="AIW88" s="22"/>
      <c r="AIX88" s="22"/>
      <c r="AIY88" s="22"/>
      <c r="AIZ88" s="22"/>
      <c r="AJA88" s="22"/>
      <c r="AJB88" s="22"/>
      <c r="AJC88" s="22"/>
      <c r="AJD88" s="22"/>
      <c r="AJE88" s="22"/>
      <c r="AJF88" s="22"/>
      <c r="AJG88" s="22"/>
      <c r="AJH88" s="22"/>
      <c r="AJI88" s="22"/>
      <c r="AJJ88" s="22"/>
      <c r="AJK88" s="22"/>
      <c r="AJL88" s="22"/>
      <c r="AJM88" s="22"/>
      <c r="AJN88" s="22"/>
      <c r="AJO88" s="22"/>
      <c r="AJP88" s="22"/>
      <c r="AJQ88" s="22"/>
      <c r="AJR88" s="22"/>
      <c r="AJS88" s="22"/>
      <c r="AJT88" s="22"/>
      <c r="AJU88" s="22"/>
      <c r="AJV88" s="22"/>
      <c r="AJW88" s="22"/>
      <c r="AJX88" s="22"/>
      <c r="AJY88" s="22"/>
      <c r="AJZ88" s="22"/>
      <c r="AKA88" s="22"/>
      <c r="AKB88" s="22"/>
      <c r="AKC88" s="22"/>
      <c r="AKD88" s="22"/>
      <c r="AKE88" s="22"/>
      <c r="AKF88" s="22"/>
      <c r="AKG88" s="22"/>
      <c r="AKH88" s="22"/>
      <c r="AKI88" s="22"/>
      <c r="AKJ88" s="22"/>
      <c r="AKK88" s="22"/>
      <c r="AKL88" s="22"/>
      <c r="AKM88" s="22"/>
      <c r="AKN88" s="22"/>
      <c r="AKO88" s="22"/>
      <c r="AKP88" s="22"/>
      <c r="AKQ88" s="22"/>
      <c r="AKR88" s="22"/>
      <c r="AKS88" s="22"/>
      <c r="AKT88" s="22"/>
      <c r="AKU88" s="22"/>
      <c r="AKV88" s="22"/>
      <c r="AKW88" s="22"/>
      <c r="AKX88" s="22"/>
      <c r="AKY88" s="22"/>
      <c r="AKZ88" s="22"/>
      <c r="ALA88" s="22"/>
      <c r="ALB88" s="22"/>
      <c r="ALC88" s="22"/>
      <c r="ALD88" s="22"/>
      <c r="ALE88" s="22"/>
      <c r="ALF88" s="22"/>
      <c r="ALG88" s="22"/>
      <c r="ALH88" s="22"/>
      <c r="ALI88" s="22"/>
      <c r="ALJ88" s="22"/>
      <c r="ALK88" s="22"/>
      <c r="ALL88" s="22"/>
      <c r="ALM88" s="22"/>
      <c r="ALN88" s="22"/>
      <c r="ALO88" s="22"/>
      <c r="ALP88" s="22"/>
      <c r="ALQ88" s="22"/>
      <c r="ALR88" s="22"/>
      <c r="ALS88" s="22"/>
      <c r="ALT88" s="22"/>
      <c r="ALU88" s="22"/>
      <c r="ALV88" s="22"/>
      <c r="ALW88" s="22"/>
      <c r="ALX88" s="22"/>
      <c r="ALY88" s="22"/>
      <c r="ALZ88" s="22"/>
      <c r="AMA88" s="22"/>
      <c r="AMB88" s="22"/>
      <c r="AMC88" s="22"/>
      <c r="AMD88" s="22"/>
      <c r="AME88" s="22"/>
      <c r="AMF88" s="22"/>
      <c r="AMG88" s="22"/>
      <c r="AMH88" s="22"/>
      <c r="AMI88" s="22"/>
      <c r="AMJ88" s="22"/>
      <c r="AMK88" s="22"/>
    </row>
    <row r="89" spans="1:1025" x14ac:dyDescent="0.2">
      <c r="A89" s="29">
        <v>15</v>
      </c>
      <c r="B89" s="76" t="s">
        <v>211</v>
      </c>
      <c r="C89" s="30" t="s">
        <v>126</v>
      </c>
      <c r="D89" s="30">
        <v>2</v>
      </c>
      <c r="E89" s="26"/>
      <c r="F89" s="81"/>
      <c r="G89" s="26">
        <v>12.3</v>
      </c>
      <c r="H89" s="26"/>
      <c r="I89" s="26"/>
      <c r="J89" s="26">
        <f>AVERAGE(E89:G89)</f>
        <v>12.3</v>
      </c>
      <c r="K89" s="27">
        <f>D89*J89</f>
        <v>24.6</v>
      </c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  <c r="FL89" s="22"/>
      <c r="FM89" s="22"/>
      <c r="FN89" s="22"/>
      <c r="FO89" s="22"/>
      <c r="FP89" s="22"/>
      <c r="FQ89" s="22"/>
      <c r="FR89" s="22"/>
      <c r="FS89" s="22"/>
      <c r="FT89" s="22"/>
      <c r="FU89" s="22"/>
      <c r="FV89" s="22"/>
      <c r="FW89" s="22"/>
      <c r="FX89" s="22"/>
      <c r="FY89" s="22"/>
      <c r="FZ89" s="22"/>
      <c r="GA89" s="22"/>
      <c r="GB89" s="22"/>
      <c r="GC89" s="22"/>
      <c r="GD89" s="22"/>
      <c r="GE89" s="22"/>
      <c r="GF89" s="22"/>
      <c r="GG89" s="22"/>
      <c r="GH89" s="22"/>
      <c r="GI89" s="22"/>
      <c r="GJ89" s="22"/>
      <c r="GK89" s="22"/>
      <c r="GL89" s="22"/>
      <c r="GM89" s="22"/>
      <c r="GN89" s="22"/>
      <c r="GO89" s="22"/>
      <c r="GP89" s="22"/>
      <c r="GQ89" s="22"/>
      <c r="GR89" s="22"/>
      <c r="GS89" s="22"/>
      <c r="GT89" s="22"/>
      <c r="GU89" s="22"/>
      <c r="GV89" s="22"/>
      <c r="GW89" s="22"/>
      <c r="GX89" s="22"/>
      <c r="GY89" s="22"/>
      <c r="GZ89" s="22"/>
      <c r="HA89" s="22"/>
      <c r="HB89" s="22"/>
      <c r="HC89" s="22"/>
      <c r="HD89" s="22"/>
      <c r="HE89" s="22"/>
      <c r="HF89" s="22"/>
      <c r="HG89" s="22"/>
      <c r="HH89" s="22"/>
      <c r="HI89" s="22"/>
      <c r="HJ89" s="22"/>
      <c r="HK89" s="22"/>
      <c r="HL89" s="22"/>
      <c r="HM89" s="22"/>
      <c r="HN89" s="22"/>
      <c r="HO89" s="22"/>
      <c r="HP89" s="22"/>
      <c r="HQ89" s="22"/>
      <c r="HR89" s="22"/>
      <c r="HS89" s="22"/>
      <c r="HT89" s="22"/>
      <c r="HU89" s="22"/>
      <c r="HV89" s="22"/>
      <c r="HW89" s="22"/>
      <c r="HX89" s="22"/>
      <c r="HY89" s="22"/>
      <c r="HZ89" s="22"/>
      <c r="IA89" s="22"/>
      <c r="IB89" s="22"/>
      <c r="IC89" s="22"/>
      <c r="ID89" s="22"/>
      <c r="IE89" s="22"/>
      <c r="IF89" s="22"/>
      <c r="IG89" s="22"/>
      <c r="IH89" s="22"/>
      <c r="II89" s="22"/>
      <c r="IJ89" s="22"/>
      <c r="IK89" s="22"/>
      <c r="IL89" s="22"/>
      <c r="IM89" s="22"/>
      <c r="IN89" s="22"/>
      <c r="IO89" s="22"/>
      <c r="IP89" s="22"/>
      <c r="IQ89" s="22"/>
      <c r="IR89" s="22"/>
      <c r="IS89" s="22"/>
      <c r="IT89" s="22"/>
      <c r="IU89" s="22"/>
      <c r="IV89" s="22"/>
      <c r="IW89" s="22"/>
      <c r="IX89" s="22"/>
      <c r="IY89" s="22"/>
      <c r="IZ89" s="22"/>
      <c r="JA89" s="22"/>
      <c r="JB89" s="22"/>
      <c r="JC89" s="22"/>
      <c r="JD89" s="22"/>
      <c r="JE89" s="22"/>
      <c r="JF89" s="22"/>
      <c r="JG89" s="22"/>
      <c r="JH89" s="22"/>
      <c r="JI89" s="22"/>
      <c r="JJ89" s="22"/>
      <c r="JK89" s="22"/>
      <c r="JL89" s="22"/>
      <c r="JM89" s="22"/>
      <c r="JN89" s="22"/>
      <c r="JO89" s="22"/>
      <c r="JP89" s="22"/>
      <c r="JQ89" s="22"/>
      <c r="JR89" s="22"/>
      <c r="JS89" s="22"/>
      <c r="JT89" s="22"/>
      <c r="JU89" s="22"/>
      <c r="JV89" s="22"/>
      <c r="JW89" s="22"/>
      <c r="JX89" s="22"/>
      <c r="JY89" s="22"/>
      <c r="JZ89" s="22"/>
      <c r="KA89" s="22"/>
      <c r="KB89" s="22"/>
      <c r="KC89" s="22"/>
      <c r="KD89" s="22"/>
      <c r="KE89" s="22"/>
      <c r="KF89" s="22"/>
      <c r="KG89" s="22"/>
      <c r="KH89" s="22"/>
      <c r="KI89" s="22"/>
      <c r="KJ89" s="22"/>
      <c r="KK89" s="22"/>
      <c r="KL89" s="22"/>
      <c r="KM89" s="22"/>
      <c r="KN89" s="22"/>
      <c r="KO89" s="22"/>
      <c r="KP89" s="22"/>
      <c r="KQ89" s="22"/>
      <c r="KR89" s="22"/>
      <c r="KS89" s="22"/>
      <c r="KT89" s="22"/>
      <c r="KU89" s="22"/>
      <c r="KV89" s="22"/>
      <c r="KW89" s="22"/>
      <c r="KX89" s="22"/>
      <c r="KY89" s="22"/>
      <c r="KZ89" s="22"/>
      <c r="LA89" s="22"/>
      <c r="LB89" s="22"/>
      <c r="LC89" s="22"/>
      <c r="LD89" s="22"/>
      <c r="LE89" s="22"/>
      <c r="LF89" s="22"/>
      <c r="LG89" s="22"/>
      <c r="LH89" s="22"/>
      <c r="LI89" s="22"/>
      <c r="LJ89" s="22"/>
      <c r="LK89" s="22"/>
      <c r="LL89" s="22"/>
      <c r="LM89" s="22"/>
      <c r="LN89" s="22"/>
      <c r="LO89" s="22"/>
      <c r="LP89" s="22"/>
      <c r="LQ89" s="22"/>
      <c r="LR89" s="22"/>
      <c r="LS89" s="22"/>
      <c r="LT89" s="22"/>
      <c r="LU89" s="22"/>
      <c r="LV89" s="22"/>
      <c r="LW89" s="22"/>
      <c r="LX89" s="22"/>
      <c r="LY89" s="22"/>
      <c r="LZ89" s="22"/>
      <c r="MA89" s="22"/>
      <c r="MB89" s="22"/>
      <c r="MC89" s="22"/>
      <c r="MD89" s="22"/>
      <c r="ME89" s="22"/>
      <c r="MF89" s="22"/>
      <c r="MG89" s="22"/>
      <c r="MH89" s="22"/>
      <c r="MI89" s="22"/>
      <c r="MJ89" s="22"/>
      <c r="MK89" s="22"/>
      <c r="ML89" s="22"/>
      <c r="MM89" s="22"/>
      <c r="MN89" s="22"/>
      <c r="MO89" s="22"/>
      <c r="MP89" s="22"/>
      <c r="MQ89" s="22"/>
      <c r="MR89" s="22"/>
      <c r="MS89" s="22"/>
      <c r="MT89" s="22"/>
      <c r="MU89" s="22"/>
      <c r="MV89" s="22"/>
      <c r="MW89" s="22"/>
      <c r="MX89" s="22"/>
      <c r="MY89" s="22"/>
      <c r="MZ89" s="22"/>
      <c r="NA89" s="22"/>
      <c r="NB89" s="22"/>
      <c r="NC89" s="22"/>
      <c r="ND89" s="22"/>
      <c r="NE89" s="22"/>
      <c r="NF89" s="22"/>
      <c r="NG89" s="22"/>
      <c r="NH89" s="22"/>
      <c r="NI89" s="22"/>
      <c r="NJ89" s="22"/>
      <c r="NK89" s="22"/>
      <c r="NL89" s="22"/>
      <c r="NM89" s="22"/>
      <c r="NN89" s="22"/>
      <c r="NO89" s="22"/>
      <c r="NP89" s="22"/>
      <c r="NQ89" s="22"/>
      <c r="NR89" s="22"/>
      <c r="NS89" s="22"/>
      <c r="NT89" s="22"/>
      <c r="NU89" s="22"/>
      <c r="NV89" s="22"/>
      <c r="NW89" s="22"/>
      <c r="NX89" s="22"/>
      <c r="NY89" s="22"/>
      <c r="NZ89" s="22"/>
      <c r="OA89" s="22"/>
      <c r="OB89" s="22"/>
      <c r="OC89" s="22"/>
      <c r="OD89" s="22"/>
      <c r="OE89" s="22"/>
      <c r="OF89" s="22"/>
      <c r="OG89" s="22"/>
      <c r="OH89" s="22"/>
      <c r="OI89" s="22"/>
      <c r="OJ89" s="22"/>
      <c r="OK89" s="22"/>
      <c r="OL89" s="22"/>
      <c r="OM89" s="22"/>
      <c r="ON89" s="22"/>
      <c r="OO89" s="22"/>
      <c r="OP89" s="22"/>
      <c r="OQ89" s="22"/>
      <c r="OR89" s="22"/>
      <c r="OS89" s="22"/>
      <c r="OT89" s="22"/>
      <c r="OU89" s="22"/>
      <c r="OV89" s="22"/>
      <c r="OW89" s="22"/>
      <c r="OX89" s="22"/>
      <c r="OY89" s="22"/>
      <c r="OZ89" s="22"/>
      <c r="PA89" s="22"/>
      <c r="PB89" s="22"/>
      <c r="PC89" s="22"/>
      <c r="PD89" s="22"/>
      <c r="PE89" s="22"/>
      <c r="PF89" s="22"/>
      <c r="PG89" s="22"/>
      <c r="PH89" s="22"/>
      <c r="PI89" s="22"/>
      <c r="PJ89" s="22"/>
      <c r="PK89" s="22"/>
      <c r="PL89" s="22"/>
      <c r="PM89" s="22"/>
      <c r="PN89" s="22"/>
      <c r="PO89" s="22"/>
      <c r="PP89" s="22"/>
      <c r="PQ89" s="22"/>
      <c r="PR89" s="22"/>
      <c r="PS89" s="22"/>
      <c r="PT89" s="22"/>
      <c r="PU89" s="22"/>
      <c r="PV89" s="22"/>
      <c r="PW89" s="22"/>
      <c r="PX89" s="22"/>
      <c r="PY89" s="22"/>
      <c r="PZ89" s="22"/>
      <c r="QA89" s="22"/>
      <c r="QB89" s="22"/>
      <c r="QC89" s="22"/>
      <c r="QD89" s="22"/>
      <c r="QE89" s="22"/>
      <c r="QF89" s="22"/>
      <c r="QG89" s="22"/>
      <c r="QH89" s="22"/>
      <c r="QI89" s="22"/>
      <c r="QJ89" s="22"/>
      <c r="QK89" s="22"/>
      <c r="QL89" s="22"/>
      <c r="QM89" s="22"/>
      <c r="QN89" s="22"/>
      <c r="QO89" s="22"/>
      <c r="QP89" s="22"/>
      <c r="QQ89" s="22"/>
      <c r="QR89" s="22"/>
      <c r="QS89" s="22"/>
      <c r="QT89" s="22"/>
      <c r="QU89" s="22"/>
      <c r="QV89" s="22"/>
      <c r="QW89" s="22"/>
      <c r="QX89" s="22"/>
      <c r="QY89" s="22"/>
      <c r="QZ89" s="22"/>
      <c r="RA89" s="22"/>
      <c r="RB89" s="22"/>
      <c r="RC89" s="22"/>
      <c r="RD89" s="22"/>
      <c r="RE89" s="22"/>
      <c r="RF89" s="22"/>
      <c r="RG89" s="22"/>
      <c r="RH89" s="22"/>
      <c r="RI89" s="22"/>
      <c r="RJ89" s="22"/>
      <c r="RK89" s="22"/>
      <c r="RL89" s="22"/>
      <c r="RM89" s="22"/>
      <c r="RN89" s="22"/>
      <c r="RO89" s="22"/>
      <c r="RP89" s="22"/>
      <c r="RQ89" s="22"/>
      <c r="RR89" s="22"/>
      <c r="RS89" s="22"/>
      <c r="RT89" s="22"/>
      <c r="RU89" s="22"/>
      <c r="RV89" s="22"/>
      <c r="RW89" s="22"/>
      <c r="RX89" s="22"/>
      <c r="RY89" s="22"/>
      <c r="RZ89" s="22"/>
      <c r="SA89" s="22"/>
      <c r="SB89" s="22"/>
      <c r="SC89" s="22"/>
      <c r="SD89" s="22"/>
      <c r="SE89" s="22"/>
      <c r="SF89" s="22"/>
      <c r="SG89" s="22"/>
      <c r="SH89" s="22"/>
      <c r="SI89" s="22"/>
      <c r="SJ89" s="22"/>
      <c r="SK89" s="22"/>
      <c r="SL89" s="22"/>
      <c r="SM89" s="22"/>
      <c r="SN89" s="22"/>
      <c r="SO89" s="22"/>
      <c r="SP89" s="22"/>
      <c r="SQ89" s="22"/>
      <c r="SR89" s="22"/>
      <c r="SS89" s="22"/>
      <c r="ST89" s="22"/>
      <c r="SU89" s="22"/>
      <c r="SV89" s="22"/>
      <c r="SW89" s="22"/>
      <c r="SX89" s="22"/>
      <c r="SY89" s="22"/>
      <c r="SZ89" s="22"/>
      <c r="TA89" s="22"/>
      <c r="TB89" s="22"/>
      <c r="TC89" s="22"/>
      <c r="TD89" s="22"/>
      <c r="TE89" s="22"/>
      <c r="TF89" s="22"/>
      <c r="TG89" s="22"/>
      <c r="TH89" s="22"/>
      <c r="TI89" s="22"/>
      <c r="TJ89" s="22"/>
      <c r="TK89" s="22"/>
      <c r="TL89" s="22"/>
      <c r="TM89" s="22"/>
      <c r="TN89" s="22"/>
      <c r="TO89" s="22"/>
      <c r="TP89" s="22"/>
      <c r="TQ89" s="22"/>
      <c r="TR89" s="22"/>
      <c r="TS89" s="22"/>
      <c r="TT89" s="22"/>
      <c r="TU89" s="22"/>
      <c r="TV89" s="22"/>
      <c r="TW89" s="22"/>
      <c r="TX89" s="22"/>
      <c r="TY89" s="22"/>
      <c r="TZ89" s="22"/>
      <c r="UA89" s="22"/>
      <c r="UB89" s="22"/>
      <c r="UC89" s="22"/>
      <c r="UD89" s="22"/>
      <c r="UE89" s="22"/>
      <c r="UF89" s="22"/>
      <c r="UG89" s="22"/>
      <c r="UH89" s="22"/>
      <c r="UI89" s="22"/>
      <c r="UJ89" s="22"/>
      <c r="UK89" s="22"/>
      <c r="UL89" s="22"/>
      <c r="UM89" s="22"/>
      <c r="UN89" s="22"/>
      <c r="UO89" s="22"/>
      <c r="UP89" s="22"/>
      <c r="UQ89" s="22"/>
      <c r="UR89" s="22"/>
      <c r="US89" s="22"/>
      <c r="UT89" s="22"/>
      <c r="UU89" s="22"/>
      <c r="UV89" s="22"/>
      <c r="UW89" s="22"/>
      <c r="UX89" s="22"/>
      <c r="UY89" s="22"/>
      <c r="UZ89" s="22"/>
      <c r="VA89" s="22"/>
      <c r="VB89" s="22"/>
      <c r="VC89" s="22"/>
      <c r="VD89" s="22"/>
      <c r="VE89" s="22"/>
      <c r="VF89" s="22"/>
      <c r="VG89" s="22"/>
      <c r="VH89" s="22"/>
      <c r="VI89" s="22"/>
      <c r="VJ89" s="22"/>
      <c r="VK89" s="22"/>
      <c r="VL89" s="22"/>
      <c r="VM89" s="22"/>
      <c r="VN89" s="22"/>
      <c r="VO89" s="22"/>
      <c r="VP89" s="22"/>
      <c r="VQ89" s="22"/>
      <c r="VR89" s="22"/>
      <c r="VS89" s="22"/>
      <c r="VT89" s="22"/>
      <c r="VU89" s="22"/>
      <c r="VV89" s="22"/>
      <c r="VW89" s="22"/>
      <c r="VX89" s="22"/>
      <c r="VY89" s="22"/>
      <c r="VZ89" s="22"/>
      <c r="WA89" s="22"/>
      <c r="WB89" s="22"/>
      <c r="WC89" s="22"/>
      <c r="WD89" s="22"/>
      <c r="WE89" s="22"/>
      <c r="WF89" s="22"/>
      <c r="WG89" s="22"/>
      <c r="WH89" s="22"/>
      <c r="WI89" s="22"/>
      <c r="WJ89" s="22"/>
      <c r="WK89" s="22"/>
      <c r="WL89" s="22"/>
      <c r="WM89" s="22"/>
      <c r="WN89" s="22"/>
      <c r="WO89" s="22"/>
      <c r="WP89" s="22"/>
      <c r="WQ89" s="22"/>
      <c r="WR89" s="22"/>
      <c r="WS89" s="22"/>
      <c r="WT89" s="22"/>
      <c r="WU89" s="22"/>
      <c r="WV89" s="22"/>
      <c r="WW89" s="22"/>
      <c r="WX89" s="22"/>
      <c r="WY89" s="22"/>
      <c r="WZ89" s="22"/>
      <c r="XA89" s="22"/>
      <c r="XB89" s="22"/>
      <c r="XC89" s="22"/>
      <c r="XD89" s="22"/>
      <c r="XE89" s="22"/>
      <c r="XF89" s="22"/>
      <c r="XG89" s="22"/>
      <c r="XH89" s="22"/>
      <c r="XI89" s="22"/>
      <c r="XJ89" s="22"/>
      <c r="XK89" s="22"/>
      <c r="XL89" s="22"/>
      <c r="XM89" s="22"/>
      <c r="XN89" s="22"/>
      <c r="XO89" s="22"/>
      <c r="XP89" s="22"/>
      <c r="XQ89" s="22"/>
      <c r="XR89" s="22"/>
      <c r="XS89" s="22"/>
      <c r="XT89" s="22"/>
      <c r="XU89" s="22"/>
      <c r="XV89" s="22"/>
      <c r="XW89" s="22"/>
      <c r="XX89" s="22"/>
      <c r="XY89" s="22"/>
      <c r="XZ89" s="22"/>
      <c r="YA89" s="22"/>
      <c r="YB89" s="22"/>
      <c r="YC89" s="22"/>
      <c r="YD89" s="22"/>
      <c r="YE89" s="22"/>
      <c r="YF89" s="22"/>
      <c r="YG89" s="22"/>
      <c r="YH89" s="22"/>
      <c r="YI89" s="22"/>
      <c r="YJ89" s="22"/>
      <c r="YK89" s="22"/>
      <c r="YL89" s="22"/>
      <c r="YM89" s="22"/>
      <c r="YN89" s="22"/>
      <c r="YO89" s="22"/>
      <c r="YP89" s="22"/>
      <c r="YQ89" s="22"/>
      <c r="YR89" s="22"/>
      <c r="YS89" s="22"/>
      <c r="YT89" s="22"/>
      <c r="YU89" s="22"/>
      <c r="YV89" s="22"/>
      <c r="YW89" s="22"/>
      <c r="YX89" s="22"/>
      <c r="YY89" s="22"/>
      <c r="YZ89" s="22"/>
      <c r="ZA89" s="22"/>
      <c r="ZB89" s="22"/>
      <c r="ZC89" s="22"/>
      <c r="ZD89" s="22"/>
      <c r="ZE89" s="22"/>
      <c r="ZF89" s="22"/>
      <c r="ZG89" s="22"/>
      <c r="ZH89" s="22"/>
      <c r="ZI89" s="22"/>
      <c r="ZJ89" s="22"/>
      <c r="ZK89" s="22"/>
      <c r="ZL89" s="22"/>
      <c r="ZM89" s="22"/>
      <c r="ZN89" s="22"/>
      <c r="ZO89" s="22"/>
      <c r="ZP89" s="22"/>
      <c r="ZQ89" s="22"/>
      <c r="ZR89" s="22"/>
      <c r="ZS89" s="22"/>
      <c r="ZT89" s="22"/>
      <c r="ZU89" s="22"/>
      <c r="ZV89" s="22"/>
      <c r="ZW89" s="22"/>
      <c r="ZX89" s="22"/>
      <c r="ZY89" s="22"/>
      <c r="ZZ89" s="22"/>
      <c r="AAA89" s="22"/>
      <c r="AAB89" s="22"/>
      <c r="AAC89" s="22"/>
      <c r="AAD89" s="22"/>
      <c r="AAE89" s="22"/>
      <c r="AAF89" s="22"/>
      <c r="AAG89" s="22"/>
      <c r="AAH89" s="22"/>
      <c r="AAI89" s="22"/>
      <c r="AAJ89" s="22"/>
      <c r="AAK89" s="22"/>
      <c r="AAL89" s="22"/>
      <c r="AAM89" s="22"/>
      <c r="AAN89" s="22"/>
      <c r="AAO89" s="22"/>
      <c r="AAP89" s="22"/>
      <c r="AAQ89" s="22"/>
      <c r="AAR89" s="22"/>
      <c r="AAS89" s="22"/>
      <c r="AAT89" s="22"/>
      <c r="AAU89" s="22"/>
      <c r="AAV89" s="22"/>
      <c r="AAW89" s="22"/>
      <c r="AAX89" s="22"/>
      <c r="AAY89" s="22"/>
      <c r="AAZ89" s="22"/>
      <c r="ABA89" s="22"/>
      <c r="ABB89" s="22"/>
      <c r="ABC89" s="22"/>
      <c r="ABD89" s="22"/>
      <c r="ABE89" s="22"/>
      <c r="ABF89" s="22"/>
      <c r="ABG89" s="22"/>
      <c r="ABH89" s="22"/>
      <c r="ABI89" s="22"/>
      <c r="ABJ89" s="22"/>
      <c r="ABK89" s="22"/>
      <c r="ABL89" s="22"/>
      <c r="ABM89" s="22"/>
      <c r="ABN89" s="22"/>
      <c r="ABO89" s="22"/>
      <c r="ABP89" s="22"/>
      <c r="ABQ89" s="22"/>
      <c r="ABR89" s="22"/>
      <c r="ABS89" s="22"/>
      <c r="ABT89" s="22"/>
      <c r="ABU89" s="22"/>
      <c r="ABV89" s="22"/>
      <c r="ABW89" s="22"/>
      <c r="ABX89" s="22"/>
      <c r="ABY89" s="22"/>
      <c r="ABZ89" s="22"/>
      <c r="ACA89" s="22"/>
      <c r="ACB89" s="22"/>
      <c r="ACC89" s="22"/>
      <c r="ACD89" s="22"/>
      <c r="ACE89" s="22"/>
      <c r="ACF89" s="22"/>
      <c r="ACG89" s="22"/>
      <c r="ACH89" s="22"/>
      <c r="ACI89" s="22"/>
      <c r="ACJ89" s="22"/>
      <c r="ACK89" s="22"/>
      <c r="ACL89" s="22"/>
      <c r="ACM89" s="22"/>
      <c r="ACN89" s="22"/>
      <c r="ACO89" s="22"/>
      <c r="ACP89" s="22"/>
      <c r="ACQ89" s="22"/>
      <c r="ACR89" s="22"/>
      <c r="ACS89" s="22"/>
      <c r="ACT89" s="22"/>
      <c r="ACU89" s="22"/>
      <c r="ACV89" s="22"/>
      <c r="ACW89" s="22"/>
      <c r="ACX89" s="22"/>
      <c r="ACY89" s="22"/>
      <c r="ACZ89" s="22"/>
      <c r="ADA89" s="22"/>
      <c r="ADB89" s="22"/>
      <c r="ADC89" s="22"/>
      <c r="ADD89" s="22"/>
      <c r="ADE89" s="22"/>
      <c r="ADF89" s="22"/>
      <c r="ADG89" s="22"/>
      <c r="ADH89" s="22"/>
      <c r="ADI89" s="22"/>
      <c r="ADJ89" s="22"/>
      <c r="ADK89" s="22"/>
      <c r="ADL89" s="22"/>
      <c r="ADM89" s="22"/>
      <c r="ADN89" s="22"/>
      <c r="ADO89" s="22"/>
      <c r="ADP89" s="22"/>
      <c r="ADQ89" s="22"/>
      <c r="ADR89" s="22"/>
      <c r="ADS89" s="22"/>
      <c r="ADT89" s="22"/>
      <c r="ADU89" s="22"/>
      <c r="ADV89" s="22"/>
      <c r="ADW89" s="22"/>
      <c r="ADX89" s="22"/>
      <c r="ADY89" s="22"/>
      <c r="ADZ89" s="22"/>
      <c r="AEA89" s="22"/>
      <c r="AEB89" s="22"/>
      <c r="AEC89" s="22"/>
      <c r="AED89" s="22"/>
      <c r="AEE89" s="22"/>
      <c r="AEF89" s="22"/>
      <c r="AEG89" s="22"/>
      <c r="AEH89" s="22"/>
      <c r="AEI89" s="22"/>
      <c r="AEJ89" s="22"/>
      <c r="AEK89" s="22"/>
      <c r="AEL89" s="22"/>
      <c r="AEM89" s="22"/>
      <c r="AEN89" s="22"/>
      <c r="AEO89" s="22"/>
      <c r="AEP89" s="22"/>
      <c r="AEQ89" s="22"/>
      <c r="AER89" s="22"/>
      <c r="AES89" s="22"/>
      <c r="AET89" s="22"/>
      <c r="AEU89" s="22"/>
      <c r="AEV89" s="22"/>
      <c r="AEW89" s="22"/>
      <c r="AEX89" s="22"/>
      <c r="AEY89" s="22"/>
      <c r="AEZ89" s="22"/>
      <c r="AFA89" s="22"/>
      <c r="AFB89" s="22"/>
      <c r="AFC89" s="22"/>
      <c r="AFD89" s="22"/>
      <c r="AFE89" s="22"/>
      <c r="AFF89" s="22"/>
      <c r="AFG89" s="22"/>
      <c r="AFH89" s="22"/>
      <c r="AFI89" s="22"/>
      <c r="AFJ89" s="22"/>
      <c r="AFK89" s="22"/>
      <c r="AFL89" s="22"/>
      <c r="AFM89" s="22"/>
      <c r="AFN89" s="22"/>
      <c r="AFO89" s="22"/>
      <c r="AFP89" s="22"/>
      <c r="AFQ89" s="22"/>
      <c r="AFR89" s="22"/>
      <c r="AFS89" s="22"/>
      <c r="AFT89" s="22"/>
      <c r="AFU89" s="22"/>
      <c r="AFV89" s="22"/>
      <c r="AFW89" s="22"/>
      <c r="AFX89" s="22"/>
      <c r="AFY89" s="22"/>
      <c r="AFZ89" s="22"/>
      <c r="AGA89" s="22"/>
      <c r="AGB89" s="22"/>
      <c r="AGC89" s="22"/>
      <c r="AGD89" s="22"/>
      <c r="AGE89" s="22"/>
      <c r="AGF89" s="22"/>
      <c r="AGG89" s="22"/>
      <c r="AGH89" s="22"/>
      <c r="AGI89" s="22"/>
      <c r="AGJ89" s="22"/>
      <c r="AGK89" s="22"/>
      <c r="AGL89" s="22"/>
      <c r="AGM89" s="22"/>
      <c r="AGN89" s="22"/>
      <c r="AGO89" s="22"/>
      <c r="AGP89" s="22"/>
      <c r="AGQ89" s="22"/>
      <c r="AGR89" s="22"/>
      <c r="AGS89" s="22"/>
      <c r="AGT89" s="22"/>
      <c r="AGU89" s="22"/>
      <c r="AGV89" s="22"/>
      <c r="AGW89" s="22"/>
      <c r="AGX89" s="22"/>
      <c r="AGY89" s="22"/>
      <c r="AGZ89" s="22"/>
      <c r="AHA89" s="22"/>
      <c r="AHB89" s="22"/>
      <c r="AHC89" s="22"/>
      <c r="AHD89" s="22"/>
      <c r="AHE89" s="22"/>
      <c r="AHF89" s="22"/>
      <c r="AHG89" s="22"/>
      <c r="AHH89" s="22"/>
      <c r="AHI89" s="22"/>
      <c r="AHJ89" s="22"/>
      <c r="AHK89" s="22"/>
      <c r="AHL89" s="22"/>
      <c r="AHM89" s="22"/>
      <c r="AHN89" s="22"/>
      <c r="AHO89" s="22"/>
      <c r="AHP89" s="22"/>
      <c r="AHQ89" s="22"/>
      <c r="AHR89" s="22"/>
      <c r="AHS89" s="22"/>
      <c r="AHT89" s="22"/>
      <c r="AHU89" s="22"/>
      <c r="AHV89" s="22"/>
      <c r="AHW89" s="22"/>
      <c r="AHX89" s="22"/>
      <c r="AHY89" s="22"/>
      <c r="AHZ89" s="22"/>
      <c r="AIA89" s="22"/>
      <c r="AIB89" s="22"/>
      <c r="AIC89" s="22"/>
      <c r="AID89" s="22"/>
      <c r="AIE89" s="22"/>
      <c r="AIF89" s="22"/>
      <c r="AIG89" s="22"/>
      <c r="AIH89" s="22"/>
      <c r="AII89" s="22"/>
      <c r="AIJ89" s="22"/>
      <c r="AIK89" s="22"/>
      <c r="AIL89" s="22"/>
      <c r="AIM89" s="22"/>
      <c r="AIN89" s="22"/>
      <c r="AIO89" s="22"/>
      <c r="AIP89" s="22"/>
      <c r="AIQ89" s="22"/>
      <c r="AIR89" s="22"/>
      <c r="AIS89" s="22"/>
      <c r="AIT89" s="22"/>
      <c r="AIU89" s="22"/>
      <c r="AIV89" s="22"/>
      <c r="AIW89" s="22"/>
      <c r="AIX89" s="22"/>
      <c r="AIY89" s="22"/>
      <c r="AIZ89" s="22"/>
      <c r="AJA89" s="22"/>
      <c r="AJB89" s="22"/>
      <c r="AJC89" s="22"/>
      <c r="AJD89" s="22"/>
      <c r="AJE89" s="22"/>
      <c r="AJF89" s="22"/>
      <c r="AJG89" s="22"/>
      <c r="AJH89" s="22"/>
      <c r="AJI89" s="22"/>
      <c r="AJJ89" s="22"/>
      <c r="AJK89" s="22"/>
      <c r="AJL89" s="22"/>
      <c r="AJM89" s="22"/>
      <c r="AJN89" s="22"/>
      <c r="AJO89" s="22"/>
      <c r="AJP89" s="22"/>
      <c r="AJQ89" s="22"/>
      <c r="AJR89" s="22"/>
      <c r="AJS89" s="22"/>
      <c r="AJT89" s="22"/>
      <c r="AJU89" s="22"/>
      <c r="AJV89" s="22"/>
      <c r="AJW89" s="22"/>
      <c r="AJX89" s="22"/>
      <c r="AJY89" s="22"/>
      <c r="AJZ89" s="22"/>
      <c r="AKA89" s="22"/>
      <c r="AKB89" s="22"/>
      <c r="AKC89" s="22"/>
      <c r="AKD89" s="22"/>
      <c r="AKE89" s="22"/>
      <c r="AKF89" s="22"/>
      <c r="AKG89" s="22"/>
      <c r="AKH89" s="22"/>
      <c r="AKI89" s="22"/>
      <c r="AKJ89" s="22"/>
      <c r="AKK89" s="22"/>
      <c r="AKL89" s="22"/>
      <c r="AKM89" s="22"/>
      <c r="AKN89" s="22"/>
      <c r="AKO89" s="22"/>
      <c r="AKP89" s="22"/>
      <c r="AKQ89" s="22"/>
      <c r="AKR89" s="22"/>
      <c r="AKS89" s="22"/>
      <c r="AKT89" s="22"/>
      <c r="AKU89" s="22"/>
      <c r="AKV89" s="22"/>
      <c r="AKW89" s="22"/>
      <c r="AKX89" s="22"/>
      <c r="AKY89" s="22"/>
      <c r="AKZ89" s="22"/>
      <c r="ALA89" s="22"/>
      <c r="ALB89" s="22"/>
      <c r="ALC89" s="22"/>
      <c r="ALD89" s="22"/>
      <c r="ALE89" s="22"/>
      <c r="ALF89" s="22"/>
      <c r="ALG89" s="22"/>
      <c r="ALH89" s="22"/>
      <c r="ALI89" s="22"/>
      <c r="ALJ89" s="22"/>
      <c r="ALK89" s="22"/>
      <c r="ALL89" s="22"/>
      <c r="ALM89" s="22"/>
      <c r="ALN89" s="22"/>
      <c r="ALO89" s="22"/>
      <c r="ALP89" s="22"/>
      <c r="ALQ89" s="22"/>
      <c r="ALR89" s="22"/>
      <c r="ALS89" s="22"/>
      <c r="ALT89" s="22"/>
      <c r="ALU89" s="22"/>
      <c r="ALV89" s="22"/>
      <c r="ALW89" s="22"/>
      <c r="ALX89" s="22"/>
      <c r="ALY89" s="22"/>
      <c r="ALZ89" s="22"/>
      <c r="AMA89" s="22"/>
      <c r="AMB89" s="22"/>
      <c r="AMC89" s="22"/>
      <c r="AMD89" s="22"/>
      <c r="AME89" s="22"/>
      <c r="AMF89" s="22"/>
      <c r="AMG89" s="22"/>
      <c r="AMH89" s="22"/>
      <c r="AMI89" s="22"/>
      <c r="AMJ89" s="22"/>
      <c r="AMK89" s="22"/>
    </row>
    <row r="90" spans="1:1025" x14ac:dyDescent="0.2">
      <c r="A90" s="146" t="s">
        <v>128</v>
      </c>
      <c r="B90" s="146"/>
      <c r="C90" s="146"/>
      <c r="D90" s="146"/>
      <c r="E90" s="146"/>
      <c r="F90" s="146"/>
      <c r="G90" s="146"/>
      <c r="H90" s="146"/>
      <c r="I90" s="146"/>
      <c r="J90" s="146"/>
      <c r="K90" s="32">
        <f>SUM(K61:K80)</f>
        <v>1828.1599999999999</v>
      </c>
    </row>
    <row r="91" spans="1:1025" x14ac:dyDescent="0.2">
      <c r="A91" s="146" t="s">
        <v>177</v>
      </c>
      <c r="B91" s="146"/>
      <c r="C91" s="146"/>
      <c r="D91" s="146"/>
      <c r="E91" s="146"/>
      <c r="F91" s="146"/>
      <c r="G91" s="146"/>
      <c r="H91" s="146"/>
      <c r="I91" s="146"/>
      <c r="J91" s="146"/>
      <c r="K91" s="32">
        <f>K90/12</f>
        <v>152.34666666666666</v>
      </c>
    </row>
  </sheetData>
  <mergeCells count="13">
    <mergeCell ref="A90:J90"/>
    <mergeCell ref="A91:J91"/>
    <mergeCell ref="A31:D31"/>
    <mergeCell ref="E31:I31"/>
    <mergeCell ref="A56:J56"/>
    <mergeCell ref="A57:J57"/>
    <mergeCell ref="A59:D59"/>
    <mergeCell ref="E59:I59"/>
    <mergeCell ref="A1:K1"/>
    <mergeCell ref="E3:I3"/>
    <mergeCell ref="A28:J28"/>
    <mergeCell ref="A29:J29"/>
    <mergeCell ref="A3:D3"/>
  </mergeCells>
  <pageMargins left="0.78749999999999998" right="0.39374999999999999" top="0.39374999999999999" bottom="0.39374999999999999" header="0.51180555555555496" footer="0.51180555555555496"/>
  <pageSetup paperSize="9" scale="44" firstPageNumber="0" fitToHeight="0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MI16"/>
  <sheetViews>
    <sheetView showGridLines="0" zoomScaleNormal="100" workbookViewId="0">
      <selection activeCell="H15" sqref="H15"/>
    </sheetView>
  </sheetViews>
  <sheetFormatPr defaultRowHeight="12.75" x14ac:dyDescent="0.2"/>
  <cols>
    <col min="1" max="1" width="27.42578125" style="33"/>
    <col min="2" max="2" width="14" style="33"/>
    <col min="3" max="3" width="14.140625" style="33"/>
    <col min="4" max="5" width="13.85546875" style="33" customWidth="1"/>
    <col min="6" max="6" width="13.5703125" style="33"/>
    <col min="7" max="8" width="12" style="33"/>
    <col min="9" max="1023" width="9.140625" style="33"/>
  </cols>
  <sheetData>
    <row r="1" spans="1:1023" ht="13.5" thickBot="1" x14ac:dyDescent="0.25">
      <c r="A1" s="148" t="s">
        <v>129</v>
      </c>
      <c r="B1" s="148"/>
      <c r="C1" s="148"/>
      <c r="D1" s="148"/>
      <c r="E1" s="148"/>
      <c r="F1" s="148"/>
      <c r="G1" s="148"/>
      <c r="H1" s="34"/>
      <c r="I1" s="34"/>
    </row>
    <row r="2" spans="1:1023" ht="30" customHeight="1" thickTop="1" x14ac:dyDescent="0.2">
      <c r="A2" s="35"/>
      <c r="B2" s="36"/>
      <c r="C2" s="35"/>
      <c r="D2" s="35"/>
      <c r="E2" s="35"/>
      <c r="F2" s="35"/>
      <c r="G2" s="35"/>
      <c r="H2" s="35"/>
      <c r="I2" s="37"/>
    </row>
    <row r="3" spans="1:1023" x14ac:dyDescent="0.2">
      <c r="A3" s="35"/>
      <c r="B3" s="149" t="s">
        <v>130</v>
      </c>
      <c r="C3" s="149"/>
      <c r="D3" s="149"/>
      <c r="E3" s="92"/>
      <c r="F3" s="38" t="s">
        <v>131</v>
      </c>
      <c r="G3" s="35"/>
      <c r="H3" s="35"/>
      <c r="I3" s="37"/>
    </row>
    <row r="4" spans="1:1023" ht="51" x14ac:dyDescent="0.2">
      <c r="A4" s="39" t="s">
        <v>189</v>
      </c>
      <c r="B4" s="39" t="s">
        <v>192</v>
      </c>
      <c r="C4" s="39" t="s">
        <v>194</v>
      </c>
      <c r="D4" s="39" t="s">
        <v>196</v>
      </c>
      <c r="E4" s="39" t="s">
        <v>201</v>
      </c>
      <c r="F4" s="40" t="s">
        <v>132</v>
      </c>
      <c r="G4" s="39" t="s">
        <v>133</v>
      </c>
      <c r="H4" s="41"/>
      <c r="I4" s="42"/>
    </row>
    <row r="5" spans="1:1023" x14ac:dyDescent="0.2">
      <c r="A5" s="43" t="s">
        <v>138</v>
      </c>
      <c r="B5" s="44">
        <v>3.7999999999999999E-2</v>
      </c>
      <c r="C5" s="44">
        <v>0.03</v>
      </c>
      <c r="D5" s="44">
        <v>3.7600000000000001E-2</v>
      </c>
      <c r="E5" s="93">
        <v>6.6100000000000006E-2</v>
      </c>
      <c r="F5" s="45">
        <v>0.05</v>
      </c>
      <c r="G5" s="46">
        <f>AVERAGE(B5:E5)</f>
        <v>4.2925000000000005E-2</v>
      </c>
      <c r="H5" s="41"/>
    </row>
    <row r="6" spans="1:1023" x14ac:dyDescent="0.2">
      <c r="A6" s="43" t="s">
        <v>134</v>
      </c>
      <c r="B6" s="44">
        <v>3.7600000000000001E-2</v>
      </c>
      <c r="C6" s="44">
        <v>4.7600000000000003E-2</v>
      </c>
      <c r="D6" s="44">
        <v>0.02</v>
      </c>
      <c r="E6" s="93">
        <v>0.04</v>
      </c>
      <c r="F6" s="45">
        <v>8.3799999999999999E-2</v>
      </c>
      <c r="G6" s="46">
        <f>AVERAGE(B6:E6)</f>
        <v>3.6299999999999999E-2</v>
      </c>
    </row>
    <row r="8" spans="1:1023" x14ac:dyDescent="0.2">
      <c r="A8" s="35"/>
      <c r="B8" s="149" t="s">
        <v>130</v>
      </c>
      <c r="C8" s="149"/>
      <c r="D8" s="149"/>
      <c r="E8" s="92"/>
      <c r="F8" s="87" t="s">
        <v>131</v>
      </c>
      <c r="G8" s="35"/>
    </row>
    <row r="9" spans="1:1023" ht="51" x14ac:dyDescent="0.2">
      <c r="A9" s="39" t="s">
        <v>190</v>
      </c>
      <c r="B9" s="39" t="s">
        <v>193</v>
      </c>
      <c r="C9" s="39" t="s">
        <v>195</v>
      </c>
      <c r="D9" s="39" t="s">
        <v>197</v>
      </c>
      <c r="E9" s="39" t="s">
        <v>200</v>
      </c>
      <c r="F9" s="40" t="s">
        <v>132</v>
      </c>
      <c r="G9" s="39" t="s">
        <v>133</v>
      </c>
    </row>
    <row r="10" spans="1:1023" x14ac:dyDescent="0.2">
      <c r="A10" s="43" t="s">
        <v>138</v>
      </c>
      <c r="B10" s="44">
        <v>4.1300000000000003E-2</v>
      </c>
      <c r="C10" s="44">
        <v>1.6400000000000001E-2</v>
      </c>
      <c r="D10" s="44">
        <v>8.14E-2</v>
      </c>
      <c r="E10" s="93">
        <v>0.05</v>
      </c>
      <c r="F10" s="45">
        <v>0.05</v>
      </c>
      <c r="G10" s="46">
        <f>AVERAGE(B10:E10)</f>
        <v>4.7274999999999998E-2</v>
      </c>
    </row>
    <row r="11" spans="1:1023" x14ac:dyDescent="0.2">
      <c r="A11" s="43" t="s">
        <v>134</v>
      </c>
      <c r="B11" s="44">
        <v>4.0099999999999997E-2</v>
      </c>
      <c r="C11" s="44">
        <v>0.02</v>
      </c>
      <c r="D11" s="44">
        <v>0.02</v>
      </c>
      <c r="E11" s="93">
        <v>0.1124</v>
      </c>
      <c r="F11" s="45">
        <v>8.3799999999999999E-2</v>
      </c>
      <c r="G11" s="46">
        <f>AVERAGE(B11:E11)</f>
        <v>4.8125000000000001E-2</v>
      </c>
    </row>
    <row r="13" spans="1:1023" x14ac:dyDescent="0.2">
      <c r="A13" s="35"/>
      <c r="B13" s="149" t="s">
        <v>130</v>
      </c>
      <c r="C13" s="149"/>
      <c r="D13" s="149"/>
      <c r="E13" s="92" t="s">
        <v>131</v>
      </c>
      <c r="F13" s="35"/>
      <c r="AMI13"/>
    </row>
    <row r="14" spans="1:1023" ht="51" x14ac:dyDescent="0.2">
      <c r="A14" s="39" t="s">
        <v>191</v>
      </c>
      <c r="B14" s="39" t="s">
        <v>198</v>
      </c>
      <c r="C14" s="39" t="s">
        <v>199</v>
      </c>
      <c r="D14" s="39" t="s">
        <v>202</v>
      </c>
      <c r="E14" s="40" t="s">
        <v>132</v>
      </c>
      <c r="F14" s="39" t="s">
        <v>133</v>
      </c>
      <c r="AMI14"/>
    </row>
    <row r="15" spans="1:1023" x14ac:dyDescent="0.2">
      <c r="A15" s="43" t="s">
        <v>138</v>
      </c>
      <c r="B15" s="44">
        <v>7.7200000000000005E-2</v>
      </c>
      <c r="C15" s="44">
        <v>0.06</v>
      </c>
      <c r="D15" s="44">
        <v>4.7699999999999999E-2</v>
      </c>
      <c r="E15" s="45">
        <v>0.05</v>
      </c>
      <c r="F15" s="46">
        <f>AVERAGE(B15:D15)</f>
        <v>6.1633333333333325E-2</v>
      </c>
      <c r="AMI15"/>
    </row>
    <row r="16" spans="1:1023" x14ac:dyDescent="0.2">
      <c r="A16" s="43" t="s">
        <v>134</v>
      </c>
      <c r="B16" s="44">
        <v>0.02</v>
      </c>
      <c r="C16" s="44">
        <v>0.1123</v>
      </c>
      <c r="D16" s="44">
        <v>3.7199999999999997E-2</v>
      </c>
      <c r="E16" s="45">
        <v>8.3799999999999999E-2</v>
      </c>
      <c r="F16" s="46">
        <f>AVERAGE(B16:D16)</f>
        <v>5.6499999999999995E-2</v>
      </c>
      <c r="AMI16"/>
    </row>
  </sheetData>
  <mergeCells count="4">
    <mergeCell ref="A1:G1"/>
    <mergeCell ref="B3:D3"/>
    <mergeCell ref="B8:D8"/>
    <mergeCell ref="B13:D13"/>
  </mergeCells>
  <printOptions horizontalCentered="1"/>
  <pageMargins left="0.51180555555555496" right="0.51180555555555496" top="0.78749999999999998" bottom="0.78749999999999998" header="0.51180555555555496" footer="0.51180555555555496"/>
  <pageSetup paperSize="9" scale="99" firstPageNumber="0" fitToHeight="0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H5"/>
  <sheetViews>
    <sheetView showGridLines="0" zoomScaleNormal="100" workbookViewId="0">
      <selection activeCell="E15" sqref="E15"/>
    </sheetView>
  </sheetViews>
  <sheetFormatPr defaultRowHeight="12.75" x14ac:dyDescent="0.2"/>
  <cols>
    <col min="1" max="1" width="15.7109375" customWidth="1"/>
    <col min="2" max="2" width="13.5703125" customWidth="1"/>
    <col min="4" max="6" width="16.7109375" bestFit="1" customWidth="1"/>
    <col min="7" max="7" width="14.85546875" customWidth="1"/>
    <col min="8" max="8" width="13.85546875" customWidth="1"/>
    <col min="257" max="257" width="68.85546875" bestFit="1" customWidth="1"/>
    <col min="258" max="258" width="13.5703125" customWidth="1"/>
    <col min="260" max="262" width="16.7109375" bestFit="1" customWidth="1"/>
    <col min="263" max="263" width="14.85546875" customWidth="1"/>
    <col min="513" max="513" width="68.85546875" bestFit="1" customWidth="1"/>
    <col min="514" max="514" width="13.5703125" customWidth="1"/>
    <col min="516" max="518" width="16.7109375" bestFit="1" customWidth="1"/>
    <col min="519" max="519" width="14.85546875" customWidth="1"/>
    <col min="769" max="769" width="68.85546875" bestFit="1" customWidth="1"/>
    <col min="770" max="770" width="13.5703125" customWidth="1"/>
    <col min="772" max="774" width="16.7109375" bestFit="1" customWidth="1"/>
    <col min="775" max="775" width="14.85546875" customWidth="1"/>
    <col min="1025" max="1025" width="68.85546875" bestFit="1" customWidth="1"/>
    <col min="1026" max="1026" width="13.5703125" customWidth="1"/>
    <col min="1028" max="1030" width="16.7109375" bestFit="1" customWidth="1"/>
    <col min="1031" max="1031" width="14.85546875" customWidth="1"/>
    <col min="1281" max="1281" width="68.85546875" bestFit="1" customWidth="1"/>
    <col min="1282" max="1282" width="13.5703125" customWidth="1"/>
    <col min="1284" max="1286" width="16.7109375" bestFit="1" customWidth="1"/>
    <col min="1287" max="1287" width="14.85546875" customWidth="1"/>
    <col min="1537" max="1537" width="68.85546875" bestFit="1" customWidth="1"/>
    <col min="1538" max="1538" width="13.5703125" customWidth="1"/>
    <col min="1540" max="1542" width="16.7109375" bestFit="1" customWidth="1"/>
    <col min="1543" max="1543" width="14.85546875" customWidth="1"/>
    <col min="1793" max="1793" width="68.85546875" bestFit="1" customWidth="1"/>
    <col min="1794" max="1794" width="13.5703125" customWidth="1"/>
    <col min="1796" max="1798" width="16.7109375" bestFit="1" customWidth="1"/>
    <col min="1799" max="1799" width="14.85546875" customWidth="1"/>
    <col min="2049" max="2049" width="68.85546875" bestFit="1" customWidth="1"/>
    <col min="2050" max="2050" width="13.5703125" customWidth="1"/>
    <col min="2052" max="2054" width="16.7109375" bestFit="1" customWidth="1"/>
    <col min="2055" max="2055" width="14.85546875" customWidth="1"/>
    <col min="2305" max="2305" width="68.85546875" bestFit="1" customWidth="1"/>
    <col min="2306" max="2306" width="13.5703125" customWidth="1"/>
    <col min="2308" max="2310" width="16.7109375" bestFit="1" customWidth="1"/>
    <col min="2311" max="2311" width="14.85546875" customWidth="1"/>
    <col min="2561" max="2561" width="68.85546875" bestFit="1" customWidth="1"/>
    <col min="2562" max="2562" width="13.5703125" customWidth="1"/>
    <col min="2564" max="2566" width="16.7109375" bestFit="1" customWidth="1"/>
    <col min="2567" max="2567" width="14.85546875" customWidth="1"/>
    <col min="2817" max="2817" width="68.85546875" bestFit="1" customWidth="1"/>
    <col min="2818" max="2818" width="13.5703125" customWidth="1"/>
    <col min="2820" max="2822" width="16.7109375" bestFit="1" customWidth="1"/>
    <col min="2823" max="2823" width="14.85546875" customWidth="1"/>
    <col min="3073" max="3073" width="68.85546875" bestFit="1" customWidth="1"/>
    <col min="3074" max="3074" width="13.5703125" customWidth="1"/>
    <col min="3076" max="3078" width="16.7109375" bestFit="1" customWidth="1"/>
    <col min="3079" max="3079" width="14.85546875" customWidth="1"/>
    <col min="3329" max="3329" width="68.85546875" bestFit="1" customWidth="1"/>
    <col min="3330" max="3330" width="13.5703125" customWidth="1"/>
    <col min="3332" max="3334" width="16.7109375" bestFit="1" customWidth="1"/>
    <col min="3335" max="3335" width="14.85546875" customWidth="1"/>
    <col min="3585" max="3585" width="68.85546875" bestFit="1" customWidth="1"/>
    <col min="3586" max="3586" width="13.5703125" customWidth="1"/>
    <col min="3588" max="3590" width="16.7109375" bestFit="1" customWidth="1"/>
    <col min="3591" max="3591" width="14.85546875" customWidth="1"/>
    <col min="3841" max="3841" width="68.85546875" bestFit="1" customWidth="1"/>
    <col min="3842" max="3842" width="13.5703125" customWidth="1"/>
    <col min="3844" max="3846" width="16.7109375" bestFit="1" customWidth="1"/>
    <col min="3847" max="3847" width="14.85546875" customWidth="1"/>
    <col min="4097" max="4097" width="68.85546875" bestFit="1" customWidth="1"/>
    <col min="4098" max="4098" width="13.5703125" customWidth="1"/>
    <col min="4100" max="4102" width="16.7109375" bestFit="1" customWidth="1"/>
    <col min="4103" max="4103" width="14.85546875" customWidth="1"/>
    <col min="4353" max="4353" width="68.85546875" bestFit="1" customWidth="1"/>
    <col min="4354" max="4354" width="13.5703125" customWidth="1"/>
    <col min="4356" max="4358" width="16.7109375" bestFit="1" customWidth="1"/>
    <col min="4359" max="4359" width="14.85546875" customWidth="1"/>
    <col min="4609" max="4609" width="68.85546875" bestFit="1" customWidth="1"/>
    <col min="4610" max="4610" width="13.5703125" customWidth="1"/>
    <col min="4612" max="4614" width="16.7109375" bestFit="1" customWidth="1"/>
    <col min="4615" max="4615" width="14.85546875" customWidth="1"/>
    <col min="4865" max="4865" width="68.85546875" bestFit="1" customWidth="1"/>
    <col min="4866" max="4866" width="13.5703125" customWidth="1"/>
    <col min="4868" max="4870" width="16.7109375" bestFit="1" customWidth="1"/>
    <col min="4871" max="4871" width="14.85546875" customWidth="1"/>
    <col min="5121" max="5121" width="68.85546875" bestFit="1" customWidth="1"/>
    <col min="5122" max="5122" width="13.5703125" customWidth="1"/>
    <col min="5124" max="5126" width="16.7109375" bestFit="1" customWidth="1"/>
    <col min="5127" max="5127" width="14.85546875" customWidth="1"/>
    <col min="5377" max="5377" width="68.85546875" bestFit="1" customWidth="1"/>
    <col min="5378" max="5378" width="13.5703125" customWidth="1"/>
    <col min="5380" max="5382" width="16.7109375" bestFit="1" customWidth="1"/>
    <col min="5383" max="5383" width="14.85546875" customWidth="1"/>
    <col min="5633" max="5633" width="68.85546875" bestFit="1" customWidth="1"/>
    <col min="5634" max="5634" width="13.5703125" customWidth="1"/>
    <col min="5636" max="5638" width="16.7109375" bestFit="1" customWidth="1"/>
    <col min="5639" max="5639" width="14.85546875" customWidth="1"/>
    <col min="5889" max="5889" width="68.85546875" bestFit="1" customWidth="1"/>
    <col min="5890" max="5890" width="13.5703125" customWidth="1"/>
    <col min="5892" max="5894" width="16.7109375" bestFit="1" customWidth="1"/>
    <col min="5895" max="5895" width="14.85546875" customWidth="1"/>
    <col min="6145" max="6145" width="68.85546875" bestFit="1" customWidth="1"/>
    <col min="6146" max="6146" width="13.5703125" customWidth="1"/>
    <col min="6148" max="6150" width="16.7109375" bestFit="1" customWidth="1"/>
    <col min="6151" max="6151" width="14.85546875" customWidth="1"/>
    <col min="6401" max="6401" width="68.85546875" bestFit="1" customWidth="1"/>
    <col min="6402" max="6402" width="13.5703125" customWidth="1"/>
    <col min="6404" max="6406" width="16.7109375" bestFit="1" customWidth="1"/>
    <col min="6407" max="6407" width="14.85546875" customWidth="1"/>
    <col min="6657" max="6657" width="68.85546875" bestFit="1" customWidth="1"/>
    <col min="6658" max="6658" width="13.5703125" customWidth="1"/>
    <col min="6660" max="6662" width="16.7109375" bestFit="1" customWidth="1"/>
    <col min="6663" max="6663" width="14.85546875" customWidth="1"/>
    <col min="6913" max="6913" width="68.85546875" bestFit="1" customWidth="1"/>
    <col min="6914" max="6914" width="13.5703125" customWidth="1"/>
    <col min="6916" max="6918" width="16.7109375" bestFit="1" customWidth="1"/>
    <col min="6919" max="6919" width="14.85546875" customWidth="1"/>
    <col min="7169" max="7169" width="68.85546875" bestFit="1" customWidth="1"/>
    <col min="7170" max="7170" width="13.5703125" customWidth="1"/>
    <col min="7172" max="7174" width="16.7109375" bestFit="1" customWidth="1"/>
    <col min="7175" max="7175" width="14.85546875" customWidth="1"/>
    <col min="7425" max="7425" width="68.85546875" bestFit="1" customWidth="1"/>
    <col min="7426" max="7426" width="13.5703125" customWidth="1"/>
    <col min="7428" max="7430" width="16.7109375" bestFit="1" customWidth="1"/>
    <col min="7431" max="7431" width="14.85546875" customWidth="1"/>
    <col min="7681" max="7681" width="68.85546875" bestFit="1" customWidth="1"/>
    <col min="7682" max="7682" width="13.5703125" customWidth="1"/>
    <col min="7684" max="7686" width="16.7109375" bestFit="1" customWidth="1"/>
    <col min="7687" max="7687" width="14.85546875" customWidth="1"/>
    <col min="7937" max="7937" width="68.85546875" bestFit="1" customWidth="1"/>
    <col min="7938" max="7938" width="13.5703125" customWidth="1"/>
    <col min="7940" max="7942" width="16.7109375" bestFit="1" customWidth="1"/>
    <col min="7943" max="7943" width="14.85546875" customWidth="1"/>
    <col min="8193" max="8193" width="68.85546875" bestFit="1" customWidth="1"/>
    <col min="8194" max="8194" width="13.5703125" customWidth="1"/>
    <col min="8196" max="8198" width="16.7109375" bestFit="1" customWidth="1"/>
    <col min="8199" max="8199" width="14.85546875" customWidth="1"/>
    <col min="8449" max="8449" width="68.85546875" bestFit="1" customWidth="1"/>
    <col min="8450" max="8450" width="13.5703125" customWidth="1"/>
    <col min="8452" max="8454" width="16.7109375" bestFit="1" customWidth="1"/>
    <col min="8455" max="8455" width="14.85546875" customWidth="1"/>
    <col min="8705" max="8705" width="68.85546875" bestFit="1" customWidth="1"/>
    <col min="8706" max="8706" width="13.5703125" customWidth="1"/>
    <col min="8708" max="8710" width="16.7109375" bestFit="1" customWidth="1"/>
    <col min="8711" max="8711" width="14.85546875" customWidth="1"/>
    <col min="8961" max="8961" width="68.85546875" bestFit="1" customWidth="1"/>
    <col min="8962" max="8962" width="13.5703125" customWidth="1"/>
    <col min="8964" max="8966" width="16.7109375" bestFit="1" customWidth="1"/>
    <col min="8967" max="8967" width="14.85546875" customWidth="1"/>
    <col min="9217" max="9217" width="68.85546875" bestFit="1" customWidth="1"/>
    <col min="9218" max="9218" width="13.5703125" customWidth="1"/>
    <col min="9220" max="9222" width="16.7109375" bestFit="1" customWidth="1"/>
    <col min="9223" max="9223" width="14.85546875" customWidth="1"/>
    <col min="9473" max="9473" width="68.85546875" bestFit="1" customWidth="1"/>
    <col min="9474" max="9474" width="13.5703125" customWidth="1"/>
    <col min="9476" max="9478" width="16.7109375" bestFit="1" customWidth="1"/>
    <col min="9479" max="9479" width="14.85546875" customWidth="1"/>
    <col min="9729" max="9729" width="68.85546875" bestFit="1" customWidth="1"/>
    <col min="9730" max="9730" width="13.5703125" customWidth="1"/>
    <col min="9732" max="9734" width="16.7109375" bestFit="1" customWidth="1"/>
    <col min="9735" max="9735" width="14.85546875" customWidth="1"/>
    <col min="9985" max="9985" width="68.85546875" bestFit="1" customWidth="1"/>
    <col min="9986" max="9986" width="13.5703125" customWidth="1"/>
    <col min="9988" max="9990" width="16.7109375" bestFit="1" customWidth="1"/>
    <col min="9991" max="9991" width="14.85546875" customWidth="1"/>
    <col min="10241" max="10241" width="68.85546875" bestFit="1" customWidth="1"/>
    <col min="10242" max="10242" width="13.5703125" customWidth="1"/>
    <col min="10244" max="10246" width="16.7109375" bestFit="1" customWidth="1"/>
    <col min="10247" max="10247" width="14.85546875" customWidth="1"/>
    <col min="10497" max="10497" width="68.85546875" bestFit="1" customWidth="1"/>
    <col min="10498" max="10498" width="13.5703125" customWidth="1"/>
    <col min="10500" max="10502" width="16.7109375" bestFit="1" customWidth="1"/>
    <col min="10503" max="10503" width="14.85546875" customWidth="1"/>
    <col min="10753" max="10753" width="68.85546875" bestFit="1" customWidth="1"/>
    <col min="10754" max="10754" width="13.5703125" customWidth="1"/>
    <col min="10756" max="10758" width="16.7109375" bestFit="1" customWidth="1"/>
    <col min="10759" max="10759" width="14.85546875" customWidth="1"/>
    <col min="11009" max="11009" width="68.85546875" bestFit="1" customWidth="1"/>
    <col min="11010" max="11010" width="13.5703125" customWidth="1"/>
    <col min="11012" max="11014" width="16.7109375" bestFit="1" customWidth="1"/>
    <col min="11015" max="11015" width="14.85546875" customWidth="1"/>
    <col min="11265" max="11265" width="68.85546875" bestFit="1" customWidth="1"/>
    <col min="11266" max="11266" width="13.5703125" customWidth="1"/>
    <col min="11268" max="11270" width="16.7109375" bestFit="1" customWidth="1"/>
    <col min="11271" max="11271" width="14.85546875" customWidth="1"/>
    <col min="11521" max="11521" width="68.85546875" bestFit="1" customWidth="1"/>
    <col min="11522" max="11522" width="13.5703125" customWidth="1"/>
    <col min="11524" max="11526" width="16.7109375" bestFit="1" customWidth="1"/>
    <col min="11527" max="11527" width="14.85546875" customWidth="1"/>
    <col min="11777" max="11777" width="68.85546875" bestFit="1" customWidth="1"/>
    <col min="11778" max="11778" width="13.5703125" customWidth="1"/>
    <col min="11780" max="11782" width="16.7109375" bestFit="1" customWidth="1"/>
    <col min="11783" max="11783" width="14.85546875" customWidth="1"/>
    <col min="12033" max="12033" width="68.85546875" bestFit="1" customWidth="1"/>
    <col min="12034" max="12034" width="13.5703125" customWidth="1"/>
    <col min="12036" max="12038" width="16.7109375" bestFit="1" customWidth="1"/>
    <col min="12039" max="12039" width="14.85546875" customWidth="1"/>
    <col min="12289" max="12289" width="68.85546875" bestFit="1" customWidth="1"/>
    <col min="12290" max="12290" width="13.5703125" customWidth="1"/>
    <col min="12292" max="12294" width="16.7109375" bestFit="1" customWidth="1"/>
    <col min="12295" max="12295" width="14.85546875" customWidth="1"/>
    <col min="12545" max="12545" width="68.85546875" bestFit="1" customWidth="1"/>
    <col min="12546" max="12546" width="13.5703125" customWidth="1"/>
    <col min="12548" max="12550" width="16.7109375" bestFit="1" customWidth="1"/>
    <col min="12551" max="12551" width="14.85546875" customWidth="1"/>
    <col min="12801" max="12801" width="68.85546875" bestFit="1" customWidth="1"/>
    <col min="12802" max="12802" width="13.5703125" customWidth="1"/>
    <col min="12804" max="12806" width="16.7109375" bestFit="1" customWidth="1"/>
    <col min="12807" max="12807" width="14.85546875" customWidth="1"/>
    <col min="13057" max="13057" width="68.85546875" bestFit="1" customWidth="1"/>
    <col min="13058" max="13058" width="13.5703125" customWidth="1"/>
    <col min="13060" max="13062" width="16.7109375" bestFit="1" customWidth="1"/>
    <col min="13063" max="13063" width="14.85546875" customWidth="1"/>
    <col min="13313" max="13313" width="68.85546875" bestFit="1" customWidth="1"/>
    <col min="13314" max="13314" width="13.5703125" customWidth="1"/>
    <col min="13316" max="13318" width="16.7109375" bestFit="1" customWidth="1"/>
    <col min="13319" max="13319" width="14.85546875" customWidth="1"/>
    <col min="13569" max="13569" width="68.85546875" bestFit="1" customWidth="1"/>
    <col min="13570" max="13570" width="13.5703125" customWidth="1"/>
    <col min="13572" max="13574" width="16.7109375" bestFit="1" customWidth="1"/>
    <col min="13575" max="13575" width="14.85546875" customWidth="1"/>
    <col min="13825" max="13825" width="68.85546875" bestFit="1" customWidth="1"/>
    <col min="13826" max="13826" width="13.5703125" customWidth="1"/>
    <col min="13828" max="13830" width="16.7109375" bestFit="1" customWidth="1"/>
    <col min="13831" max="13831" width="14.85546875" customWidth="1"/>
    <col min="14081" max="14081" width="68.85546875" bestFit="1" customWidth="1"/>
    <col min="14082" max="14082" width="13.5703125" customWidth="1"/>
    <col min="14084" max="14086" width="16.7109375" bestFit="1" customWidth="1"/>
    <col min="14087" max="14087" width="14.85546875" customWidth="1"/>
    <col min="14337" max="14337" width="68.85546875" bestFit="1" customWidth="1"/>
    <col min="14338" max="14338" width="13.5703125" customWidth="1"/>
    <col min="14340" max="14342" width="16.7109375" bestFit="1" customWidth="1"/>
    <col min="14343" max="14343" width="14.85546875" customWidth="1"/>
    <col min="14593" max="14593" width="68.85546875" bestFit="1" customWidth="1"/>
    <col min="14594" max="14594" width="13.5703125" customWidth="1"/>
    <col min="14596" max="14598" width="16.7109375" bestFit="1" customWidth="1"/>
    <col min="14599" max="14599" width="14.85546875" customWidth="1"/>
    <col min="14849" max="14849" width="68.85546875" bestFit="1" customWidth="1"/>
    <col min="14850" max="14850" width="13.5703125" customWidth="1"/>
    <col min="14852" max="14854" width="16.7109375" bestFit="1" customWidth="1"/>
    <col min="14855" max="14855" width="14.85546875" customWidth="1"/>
    <col min="15105" max="15105" width="68.85546875" bestFit="1" customWidth="1"/>
    <col min="15106" max="15106" width="13.5703125" customWidth="1"/>
    <col min="15108" max="15110" width="16.7109375" bestFit="1" customWidth="1"/>
    <col min="15111" max="15111" width="14.85546875" customWidth="1"/>
    <col min="15361" max="15361" width="68.85546875" bestFit="1" customWidth="1"/>
    <col min="15362" max="15362" width="13.5703125" customWidth="1"/>
    <col min="15364" max="15366" width="16.7109375" bestFit="1" customWidth="1"/>
    <col min="15367" max="15367" width="14.85546875" customWidth="1"/>
    <col min="15617" max="15617" width="68.85546875" bestFit="1" customWidth="1"/>
    <col min="15618" max="15618" width="13.5703125" customWidth="1"/>
    <col min="15620" max="15622" width="16.7109375" bestFit="1" customWidth="1"/>
    <col min="15623" max="15623" width="14.85546875" customWidth="1"/>
    <col min="15873" max="15873" width="68.85546875" bestFit="1" customWidth="1"/>
    <col min="15874" max="15874" width="13.5703125" customWidth="1"/>
    <col min="15876" max="15878" width="16.7109375" bestFit="1" customWidth="1"/>
    <col min="15879" max="15879" width="14.85546875" customWidth="1"/>
    <col min="16129" max="16129" width="68.85546875" bestFit="1" customWidth="1"/>
    <col min="16130" max="16130" width="13.5703125" customWidth="1"/>
    <col min="16132" max="16134" width="16.7109375" bestFit="1" customWidth="1"/>
    <col min="16135" max="16135" width="14.85546875" customWidth="1"/>
  </cols>
  <sheetData>
    <row r="1" spans="1:8" ht="13.5" thickBot="1" x14ac:dyDescent="0.25">
      <c r="A1" s="153" t="s">
        <v>203</v>
      </c>
      <c r="B1" s="154"/>
      <c r="C1" s="154"/>
      <c r="D1" s="154"/>
      <c r="E1" s="154"/>
      <c r="F1" s="154"/>
      <c r="G1" s="154"/>
      <c r="H1" s="155"/>
    </row>
    <row r="2" spans="1:8" ht="13.5" thickTop="1" x14ac:dyDescent="0.2">
      <c r="A2" s="157"/>
      <c r="B2" s="157"/>
      <c r="C2" s="157"/>
      <c r="D2" s="157"/>
      <c r="E2" s="157"/>
      <c r="F2" s="157"/>
      <c r="G2" s="157"/>
      <c r="H2" s="157"/>
    </row>
    <row r="3" spans="1:8" ht="25.5" x14ac:dyDescent="0.2">
      <c r="A3" s="150"/>
      <c r="B3" s="151"/>
      <c r="C3" s="152"/>
      <c r="D3" s="77" t="s">
        <v>145</v>
      </c>
      <c r="E3" s="77" t="s">
        <v>146</v>
      </c>
      <c r="F3" s="77" t="s">
        <v>147</v>
      </c>
      <c r="G3" s="156"/>
      <c r="H3" s="156"/>
    </row>
    <row r="4" spans="1:8" ht="63.75" x14ac:dyDescent="0.2">
      <c r="A4" s="83" t="s">
        <v>148</v>
      </c>
      <c r="B4" s="83" t="s">
        <v>149</v>
      </c>
      <c r="C4" s="83" t="s">
        <v>150</v>
      </c>
      <c r="D4" s="83" t="s">
        <v>151</v>
      </c>
      <c r="E4" s="83" t="s">
        <v>151</v>
      </c>
      <c r="F4" s="83" t="s">
        <v>151</v>
      </c>
      <c r="G4" s="83" t="s">
        <v>152</v>
      </c>
      <c r="H4" s="83" t="s">
        <v>153</v>
      </c>
    </row>
    <row r="5" spans="1:8" x14ac:dyDescent="0.2">
      <c r="A5" s="78" t="s">
        <v>154</v>
      </c>
      <c r="B5" s="78">
        <v>1</v>
      </c>
      <c r="C5" s="78" t="s">
        <v>126</v>
      </c>
      <c r="D5" s="84">
        <v>499.9</v>
      </c>
      <c r="E5" s="84">
        <v>454</v>
      </c>
      <c r="F5" s="84">
        <v>479.9</v>
      </c>
      <c r="G5" s="84">
        <f>AVERAGE(D5:F5)</f>
        <v>477.93333333333334</v>
      </c>
      <c r="H5" s="85">
        <f>G5*B5</f>
        <v>477.93333333333334</v>
      </c>
    </row>
  </sheetData>
  <mergeCells count="4">
    <mergeCell ref="A3:C3"/>
    <mergeCell ref="A1:H1"/>
    <mergeCell ref="G3:H3"/>
    <mergeCell ref="A2:H2"/>
  </mergeCells>
  <pageMargins left="0.511811024" right="0.511811024" top="0.78740157499999996" bottom="0.78740157499999996" header="0.31496062000000002" footer="0.31496062000000002"/>
  <pageSetup paperSize="9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topLeftCell="A145" zoomScale="120" zoomScaleNormal="120" zoomScalePageLayoutView="80" workbookViewId="0">
      <selection activeCell="F101" sqref="F101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5" width="16.7109375" style="5"/>
    <col min="6" max="6" width="18.140625" style="5"/>
    <col min="7" max="255" width="9.140625" style="5"/>
    <col min="256" max="256" width="20.42578125" style="5"/>
    <col min="257" max="257" width="19" style="5"/>
    <col min="258" max="258" width="60.85546875" style="5"/>
    <col min="259" max="259" width="26.85546875" style="5"/>
    <col min="260" max="260" width="21.7109375" style="5"/>
    <col min="261" max="261" width="12" style="5"/>
    <col min="262" max="262" width="16.5703125" style="5"/>
    <col min="263" max="511" width="9.140625" style="5"/>
    <col min="512" max="512" width="20.42578125" style="5"/>
    <col min="513" max="513" width="19" style="5"/>
    <col min="514" max="514" width="60.85546875" style="5"/>
    <col min="515" max="515" width="26.85546875" style="5"/>
    <col min="516" max="516" width="21.7109375" style="5"/>
    <col min="517" max="517" width="12" style="5"/>
    <col min="518" max="518" width="16.5703125" style="5"/>
    <col min="519" max="767" width="9.140625" style="5"/>
    <col min="768" max="768" width="20.42578125" style="5"/>
    <col min="769" max="769" width="19" style="5"/>
    <col min="770" max="770" width="60.85546875" style="5"/>
    <col min="771" max="771" width="26.85546875" style="5"/>
    <col min="772" max="772" width="21.7109375" style="5"/>
    <col min="773" max="773" width="12" style="5"/>
    <col min="774" max="774" width="16.5703125" style="5"/>
    <col min="775" max="1023" width="9.140625" style="5"/>
    <col min="1024" max="1025" width="20.425781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189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48" t="s">
        <v>26</v>
      </c>
      <c r="B12" s="111" t="s">
        <v>3</v>
      </c>
      <c r="C12" s="111"/>
      <c r="D12" s="48"/>
      <c r="E12" s="49"/>
    </row>
    <row r="13" spans="1:5" ht="12.75" customHeight="1" x14ac:dyDescent="0.2">
      <c r="A13" s="48" t="s">
        <v>4</v>
      </c>
      <c r="B13" s="111" t="s">
        <v>5</v>
      </c>
      <c r="C13" s="111"/>
      <c r="D13" s="48" t="s">
        <v>226</v>
      </c>
      <c r="E13" s="49"/>
    </row>
    <row r="14" spans="1:5" ht="12.75" customHeight="1" x14ac:dyDescent="0.2">
      <c r="A14" s="48" t="s">
        <v>6</v>
      </c>
      <c r="B14" s="111" t="s">
        <v>7</v>
      </c>
      <c r="C14" s="111"/>
      <c r="D14" s="48" t="s">
        <v>139</v>
      </c>
      <c r="E14" s="49"/>
    </row>
    <row r="15" spans="1:5" ht="12.75" customHeight="1" x14ac:dyDescent="0.2">
      <c r="A15" s="48" t="s">
        <v>8</v>
      </c>
      <c r="B15" s="111" t="s">
        <v>137</v>
      </c>
      <c r="C15" s="111"/>
      <c r="D15" s="48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5" x14ac:dyDescent="0.2">
      <c r="A17" s="120" t="s">
        <v>9</v>
      </c>
      <c r="B17" s="120"/>
      <c r="C17" s="120"/>
      <c r="D17" s="120"/>
      <c r="E17" s="49"/>
    </row>
    <row r="18" spans="1:5" x14ac:dyDescent="0.2">
      <c r="A18" s="58" t="s">
        <v>10</v>
      </c>
      <c r="B18" s="119" t="s">
        <v>11</v>
      </c>
      <c r="C18" s="119"/>
      <c r="D18" s="58" t="s">
        <v>12</v>
      </c>
      <c r="E18" s="49"/>
    </row>
    <row r="19" spans="1:5" x14ac:dyDescent="0.2">
      <c r="A19" s="48" t="str">
        <f>A4</f>
        <v>COZINHEIRO</v>
      </c>
      <c r="B19" s="111" t="s">
        <v>13</v>
      </c>
      <c r="C19" s="111"/>
      <c r="D19" s="48">
        <v>3</v>
      </c>
      <c r="E19" s="49" t="s">
        <v>14</v>
      </c>
    </row>
    <row r="20" spans="1:5" x14ac:dyDescent="0.2">
      <c r="A20" s="125"/>
      <c r="B20" s="125"/>
      <c r="C20" s="125"/>
      <c r="D20" s="125"/>
      <c r="E20" s="49"/>
    </row>
    <row r="21" spans="1:5" x14ac:dyDescent="0.2">
      <c r="A21" s="120" t="s">
        <v>15</v>
      </c>
      <c r="B21" s="120"/>
      <c r="C21" s="120"/>
      <c r="D21" s="120"/>
      <c r="E21" s="49"/>
    </row>
    <row r="22" spans="1:5" x14ac:dyDescent="0.2">
      <c r="A22" s="120" t="s">
        <v>16</v>
      </c>
      <c r="B22" s="120"/>
      <c r="C22" s="120"/>
      <c r="D22" s="120"/>
      <c r="E22" s="49"/>
    </row>
    <row r="23" spans="1:5" ht="15.75" customHeight="1" x14ac:dyDescent="0.2">
      <c r="A23" s="119" t="s">
        <v>17</v>
      </c>
      <c r="B23" s="119"/>
      <c r="C23" s="119"/>
      <c r="D23" s="119"/>
      <c r="E23" s="49"/>
    </row>
    <row r="24" spans="1:5" ht="23.65" customHeight="1" x14ac:dyDescent="0.2">
      <c r="A24" s="48">
        <v>1</v>
      </c>
      <c r="B24" s="121" t="s">
        <v>18</v>
      </c>
      <c r="C24" s="121"/>
      <c r="D24" s="48" t="str">
        <f>A19</f>
        <v>COZINHEIRO</v>
      </c>
      <c r="E24" s="49"/>
    </row>
    <row r="25" spans="1:5" ht="12.75" customHeight="1" x14ac:dyDescent="0.2">
      <c r="A25" s="48">
        <v>2</v>
      </c>
      <c r="B25" s="121" t="s">
        <v>19</v>
      </c>
      <c r="C25" s="121"/>
      <c r="D25" s="48" t="s">
        <v>227</v>
      </c>
      <c r="E25" s="49"/>
    </row>
    <row r="26" spans="1:5" ht="12.75" customHeight="1" x14ac:dyDescent="0.2">
      <c r="A26" s="48">
        <v>2</v>
      </c>
      <c r="B26" s="121" t="s">
        <v>20</v>
      </c>
      <c r="C26" s="121"/>
      <c r="D26" s="73">
        <v>1365.42</v>
      </c>
      <c r="E26" s="49"/>
    </row>
    <row r="27" spans="1:5" ht="23.65" customHeight="1" x14ac:dyDescent="0.2">
      <c r="A27" s="48">
        <v>3</v>
      </c>
      <c r="B27" s="121" t="s">
        <v>21</v>
      </c>
      <c r="C27" s="121"/>
      <c r="D27" s="48" t="str">
        <f>A19</f>
        <v>COZINHEIRO</v>
      </c>
      <c r="E27" s="49"/>
    </row>
    <row r="28" spans="1:5" ht="12.75" customHeight="1" x14ac:dyDescent="0.2">
      <c r="A28" s="48">
        <v>4</v>
      </c>
      <c r="B28" s="121" t="s">
        <v>22</v>
      </c>
      <c r="C28" s="121"/>
      <c r="D28" s="59">
        <v>43101</v>
      </c>
      <c r="E28" s="49"/>
    </row>
    <row r="29" spans="1:5" x14ac:dyDescent="0.2">
      <c r="A29" s="125"/>
      <c r="B29" s="125"/>
      <c r="C29" s="125"/>
      <c r="D29" s="125"/>
      <c r="E29" s="49"/>
    </row>
    <row r="30" spans="1:5" x14ac:dyDescent="0.2">
      <c r="A30" s="120" t="s">
        <v>23</v>
      </c>
      <c r="B30" s="120"/>
      <c r="C30" s="120"/>
      <c r="D30" s="120"/>
      <c r="E30" s="49"/>
    </row>
    <row r="31" spans="1:5" ht="12.75" customHeight="1" x14ac:dyDescent="0.2">
      <c r="A31" s="58">
        <v>1</v>
      </c>
      <c r="B31" s="119" t="s">
        <v>24</v>
      </c>
      <c r="C31" s="119"/>
      <c r="D31" s="58" t="s">
        <v>25</v>
      </c>
      <c r="E31" s="49"/>
    </row>
    <row r="32" spans="1:5" ht="12.75" customHeight="1" x14ac:dyDescent="0.2">
      <c r="A32" s="48" t="s">
        <v>26</v>
      </c>
      <c r="B32" s="121" t="s">
        <v>27</v>
      </c>
      <c r="C32" s="121"/>
      <c r="D32" s="74">
        <v>1365.42</v>
      </c>
      <c r="E32" s="49"/>
    </row>
    <row r="33" spans="1:6" ht="12.75" customHeight="1" x14ac:dyDescent="0.2">
      <c r="A33" s="48" t="s">
        <v>4</v>
      </c>
      <c r="B33" s="121" t="s">
        <v>163</v>
      </c>
      <c r="C33" s="121"/>
      <c r="D33" s="16">
        <v>0</v>
      </c>
      <c r="E33" s="49"/>
    </row>
    <row r="34" spans="1:6" ht="18" customHeight="1" x14ac:dyDescent="0.2">
      <c r="A34" s="48" t="s">
        <v>6</v>
      </c>
      <c r="B34" s="121" t="s">
        <v>242</v>
      </c>
      <c r="C34" s="121"/>
      <c r="D34" s="16">
        <f>20%*D32</f>
        <v>273.084</v>
      </c>
      <c r="E34" s="49"/>
      <c r="F34" s="2"/>
    </row>
    <row r="35" spans="1:6" ht="36.75" customHeight="1" x14ac:dyDescent="0.2">
      <c r="A35" s="48" t="s">
        <v>8</v>
      </c>
      <c r="B35" s="121" t="s">
        <v>162</v>
      </c>
      <c r="C35" s="121"/>
      <c r="D35" s="70">
        <v>0</v>
      </c>
      <c r="E35" s="49"/>
      <c r="F35" s="3"/>
    </row>
    <row r="36" spans="1:6" ht="24.75" customHeight="1" x14ac:dyDescent="0.2">
      <c r="A36" s="48" t="s">
        <v>28</v>
      </c>
      <c r="B36" s="126" t="s">
        <v>161</v>
      </c>
      <c r="C36" s="127"/>
      <c r="D36" s="70">
        <v>0</v>
      </c>
      <c r="E36" s="49"/>
      <c r="F36" s="3"/>
    </row>
    <row r="37" spans="1:6" ht="32.25" customHeight="1" x14ac:dyDescent="0.2">
      <c r="A37" s="48" t="s">
        <v>29</v>
      </c>
      <c r="B37" s="126" t="s">
        <v>157</v>
      </c>
      <c r="C37" s="127"/>
      <c r="D37" s="70">
        <v>0</v>
      </c>
      <c r="E37" s="49"/>
      <c r="F37" s="3"/>
    </row>
    <row r="38" spans="1:6" ht="26.25" customHeight="1" x14ac:dyDescent="0.2">
      <c r="A38" s="48" t="s">
        <v>30</v>
      </c>
      <c r="B38" s="126" t="s">
        <v>158</v>
      </c>
      <c r="C38" s="127"/>
      <c r="D38" s="70">
        <v>0</v>
      </c>
      <c r="E38" s="49"/>
      <c r="F38" s="3"/>
    </row>
    <row r="39" spans="1:6" x14ac:dyDescent="0.2">
      <c r="A39" s="48" t="s">
        <v>31</v>
      </c>
      <c r="B39" s="121" t="s">
        <v>159</v>
      </c>
      <c r="C39" s="121"/>
      <c r="D39" s="74">
        <v>26.67</v>
      </c>
      <c r="E39" s="49"/>
      <c r="F39" s="3"/>
    </row>
    <row r="40" spans="1:6" x14ac:dyDescent="0.2">
      <c r="A40" s="48" t="s">
        <v>32</v>
      </c>
      <c r="B40" s="121" t="s">
        <v>160</v>
      </c>
      <c r="C40" s="121"/>
      <c r="D40" s="70">
        <v>0</v>
      </c>
      <c r="E40" s="49"/>
      <c r="F40" s="3"/>
    </row>
    <row r="41" spans="1:6" ht="12.75" customHeight="1" x14ac:dyDescent="0.2">
      <c r="A41" s="60"/>
      <c r="B41" s="119" t="s">
        <v>140</v>
      </c>
      <c r="C41" s="119"/>
      <c r="D41" s="61">
        <f>SUM(D32:D40)</f>
        <v>1665.1740000000002</v>
      </c>
      <c r="E41" s="49"/>
      <c r="F41" s="3"/>
    </row>
    <row r="42" spans="1:6" x14ac:dyDescent="0.2">
      <c r="A42" s="128" t="s">
        <v>234</v>
      </c>
      <c r="B42" s="129"/>
      <c r="C42" s="129"/>
      <c r="D42" s="130"/>
      <c r="E42" s="49"/>
    </row>
    <row r="43" spans="1:6" ht="12.75" customHeight="1" x14ac:dyDescent="0.2">
      <c r="A43" s="122" t="s">
        <v>33</v>
      </c>
      <c r="B43" s="122"/>
      <c r="C43" s="122"/>
      <c r="D43" s="122"/>
      <c r="E43" s="49"/>
    </row>
    <row r="44" spans="1:6" x14ac:dyDescent="0.2">
      <c r="A44" s="122" t="s">
        <v>178</v>
      </c>
      <c r="B44" s="122"/>
      <c r="C44" s="122"/>
      <c r="D44" s="122"/>
      <c r="E44" s="49"/>
    </row>
    <row r="45" spans="1:6" x14ac:dyDescent="0.2">
      <c r="A45" s="58" t="s">
        <v>34</v>
      </c>
      <c r="B45" s="119" t="s">
        <v>35</v>
      </c>
      <c r="C45" s="119"/>
      <c r="D45" s="58" t="s">
        <v>25</v>
      </c>
      <c r="E45" s="49"/>
    </row>
    <row r="46" spans="1:6" ht="25.5" x14ac:dyDescent="0.2">
      <c r="A46" s="48" t="s">
        <v>26</v>
      </c>
      <c r="B46" s="17" t="s">
        <v>164</v>
      </c>
      <c r="C46" s="62" t="s">
        <v>36</v>
      </c>
      <c r="D46" s="16">
        <f>D41*0.0833</f>
        <v>138.70899420000001</v>
      </c>
      <c r="E46" s="49"/>
    </row>
    <row r="47" spans="1:6" ht="25.5" x14ac:dyDescent="0.2">
      <c r="A47" s="48" t="s">
        <v>4</v>
      </c>
      <c r="B47" s="17" t="s">
        <v>165</v>
      </c>
      <c r="C47" s="62" t="s">
        <v>36</v>
      </c>
      <c r="D47" s="16">
        <f>D41*0.0278</f>
        <v>46.291837200000003</v>
      </c>
      <c r="E47" s="49"/>
    </row>
    <row r="48" spans="1:6" x14ac:dyDescent="0.2">
      <c r="A48" s="118" t="s">
        <v>37</v>
      </c>
      <c r="B48" s="118"/>
      <c r="C48" s="118"/>
      <c r="D48" s="63">
        <f>SUM(D46:D47)</f>
        <v>185.00083140000001</v>
      </c>
      <c r="E48" s="49"/>
    </row>
    <row r="49" spans="1:5" ht="25.5" x14ac:dyDescent="0.2">
      <c r="A49" s="48" t="s">
        <v>6</v>
      </c>
      <c r="B49" s="17" t="s">
        <v>179</v>
      </c>
      <c r="C49" s="62" t="s">
        <v>36</v>
      </c>
      <c r="D49" s="16">
        <f>(D46+D47)*C62</f>
        <v>73.630330897200011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258.63116229720004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58" t="s">
        <v>39</v>
      </c>
      <c r="B53" s="64" t="s">
        <v>40</v>
      </c>
      <c r="C53" s="58" t="s">
        <v>41</v>
      </c>
      <c r="D53" s="58" t="s">
        <v>25</v>
      </c>
      <c r="E53" s="49"/>
    </row>
    <row r="54" spans="1:5" x14ac:dyDescent="0.2">
      <c r="A54" s="48" t="s">
        <v>26</v>
      </c>
      <c r="B54" s="17" t="s">
        <v>181</v>
      </c>
      <c r="C54" s="65">
        <v>0.2</v>
      </c>
      <c r="D54" s="16">
        <f t="shared" ref="D54:D61" si="0">C54*$D$41</f>
        <v>333.03480000000008</v>
      </c>
      <c r="E54" s="49" t="s">
        <v>42</v>
      </c>
    </row>
    <row r="55" spans="1:5" x14ac:dyDescent="0.2">
      <c r="A55" s="48" t="s">
        <v>4</v>
      </c>
      <c r="B55" s="17" t="s">
        <v>185</v>
      </c>
      <c r="C55" s="66">
        <v>2.5000000000000001E-2</v>
      </c>
      <c r="D55" s="16">
        <f t="shared" si="0"/>
        <v>41.629350000000009</v>
      </c>
      <c r="E55" s="49"/>
    </row>
    <row r="56" spans="1:5" x14ac:dyDescent="0.2">
      <c r="A56" s="48" t="s">
        <v>6</v>
      </c>
      <c r="B56" s="17" t="s">
        <v>188</v>
      </c>
      <c r="C56" s="65">
        <v>0.06</v>
      </c>
      <c r="D56" s="16">
        <f>C56*$D$41</f>
        <v>99.910440000000008</v>
      </c>
      <c r="E56" s="49" t="s">
        <v>42</v>
      </c>
    </row>
    <row r="57" spans="1:5" x14ac:dyDescent="0.2">
      <c r="A57" s="48" t="s">
        <v>8</v>
      </c>
      <c r="B57" s="17" t="s">
        <v>182</v>
      </c>
      <c r="C57" s="66">
        <v>1.4999999999999999E-2</v>
      </c>
      <c r="D57" s="16">
        <f t="shared" si="0"/>
        <v>24.977610000000002</v>
      </c>
      <c r="E57" s="49"/>
    </row>
    <row r="58" spans="1:5" x14ac:dyDescent="0.2">
      <c r="A58" s="48" t="s">
        <v>28</v>
      </c>
      <c r="B58" s="17" t="s">
        <v>183</v>
      </c>
      <c r="C58" s="66">
        <v>0.01</v>
      </c>
      <c r="D58" s="16">
        <f t="shared" si="0"/>
        <v>16.651740000000004</v>
      </c>
      <c r="E58" s="49"/>
    </row>
    <row r="59" spans="1:5" x14ac:dyDescent="0.2">
      <c r="A59" s="48" t="s">
        <v>29</v>
      </c>
      <c r="B59" s="17" t="s">
        <v>187</v>
      </c>
      <c r="C59" s="66">
        <v>6.0000000000000001E-3</v>
      </c>
      <c r="D59" s="16">
        <f t="shared" si="0"/>
        <v>9.9910440000000023</v>
      </c>
      <c r="E59" s="49"/>
    </row>
    <row r="60" spans="1:5" x14ac:dyDescent="0.2">
      <c r="A60" s="48" t="s">
        <v>30</v>
      </c>
      <c r="B60" s="17" t="s">
        <v>184</v>
      </c>
      <c r="C60" s="66">
        <v>2E-3</v>
      </c>
      <c r="D60" s="16">
        <f t="shared" si="0"/>
        <v>3.3303480000000003</v>
      </c>
      <c r="E60" s="49"/>
    </row>
    <row r="61" spans="1:5" x14ac:dyDescent="0.2">
      <c r="A61" s="48" t="s">
        <v>31</v>
      </c>
      <c r="B61" s="17" t="s">
        <v>186</v>
      </c>
      <c r="C61" s="65">
        <v>0.08</v>
      </c>
      <c r="D61" s="16">
        <f t="shared" si="0"/>
        <v>133.21392000000003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662.73925200000008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58" t="s">
        <v>34</v>
      </c>
      <c r="B65" s="119" t="s">
        <v>45</v>
      </c>
      <c r="C65" s="119"/>
      <c r="D65" s="58" t="s">
        <v>25</v>
      </c>
      <c r="E65" s="49"/>
    </row>
    <row r="66" spans="1:5" x14ac:dyDescent="0.2">
      <c r="A66" s="48" t="s">
        <v>26</v>
      </c>
      <c r="B66" s="121" t="s">
        <v>166</v>
      </c>
      <c r="C66" s="121"/>
      <c r="D66" s="79">
        <f>('TRANSPORTE ALTERNATIVO'!H5/12)+50</f>
        <v>89.827777777777783</v>
      </c>
      <c r="E66" s="49"/>
    </row>
    <row r="67" spans="1:5" ht="16.5" customHeight="1" x14ac:dyDescent="0.2">
      <c r="A67" s="48" t="s">
        <v>4</v>
      </c>
      <c r="B67" s="121" t="s">
        <v>141</v>
      </c>
      <c r="C67" s="121"/>
      <c r="D67" s="74">
        <f>(14*15.21)-((14*15.21)*0.05)</f>
        <v>202.29300000000001</v>
      </c>
      <c r="E67" s="49"/>
    </row>
    <row r="68" spans="1:5" ht="24" customHeight="1" x14ac:dyDescent="0.2">
      <c r="A68" s="48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48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48" t="s">
        <v>28</v>
      </c>
      <c r="B70" s="121" t="s">
        <v>156</v>
      </c>
      <c r="C70" s="121"/>
      <c r="D70" s="74">
        <v>22.7</v>
      </c>
      <c r="E70" s="51"/>
    </row>
    <row r="71" spans="1:5" ht="16.5" customHeight="1" x14ac:dyDescent="0.2">
      <c r="A71" s="48" t="s">
        <v>29</v>
      </c>
      <c r="B71" s="121" t="s">
        <v>143</v>
      </c>
      <c r="C71" s="121"/>
      <c r="D71" s="74">
        <v>110</v>
      </c>
      <c r="E71" s="49"/>
    </row>
    <row r="72" spans="1:5" ht="16.5" customHeight="1" x14ac:dyDescent="0.2">
      <c r="A72" s="48" t="s">
        <v>30</v>
      </c>
      <c r="B72" s="121" t="s">
        <v>144</v>
      </c>
      <c r="C72" s="121"/>
      <c r="D72" s="16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424.82077777777778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58">
        <v>2</v>
      </c>
      <c r="B76" s="119" t="s">
        <v>48</v>
      </c>
      <c r="C76" s="119"/>
      <c r="D76" s="58" t="s">
        <v>25</v>
      </c>
      <c r="E76" s="49"/>
    </row>
    <row r="77" spans="1:5" x14ac:dyDescent="0.2">
      <c r="A77" s="48" t="s">
        <v>34</v>
      </c>
      <c r="B77" s="121" t="s">
        <v>35</v>
      </c>
      <c r="C77" s="121"/>
      <c r="D77" s="16">
        <f>D50</f>
        <v>258.63116229720004</v>
      </c>
      <c r="E77" s="49"/>
    </row>
    <row r="78" spans="1:5" ht="16.5" customHeight="1" x14ac:dyDescent="0.2">
      <c r="A78" s="48" t="s">
        <v>39</v>
      </c>
      <c r="B78" s="121" t="s">
        <v>40</v>
      </c>
      <c r="C78" s="121"/>
      <c r="D78" s="16">
        <f>D62</f>
        <v>662.73925200000008</v>
      </c>
      <c r="E78" s="49"/>
    </row>
    <row r="79" spans="1:5" ht="16.5" customHeight="1" x14ac:dyDescent="0.2">
      <c r="A79" s="48" t="s">
        <v>49</v>
      </c>
      <c r="B79" s="121" t="s">
        <v>45</v>
      </c>
      <c r="C79" s="121"/>
      <c r="D79" s="16">
        <f>D73</f>
        <v>424.82077777777778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1346.1911920749778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58">
        <v>3</v>
      </c>
      <c r="B83" s="119" t="s">
        <v>52</v>
      </c>
      <c r="C83" s="119"/>
      <c r="D83" s="58" t="s">
        <v>25</v>
      </c>
      <c r="E83" s="49"/>
    </row>
    <row r="84" spans="1:5" x14ac:dyDescent="0.2">
      <c r="A84" s="48" t="s">
        <v>26</v>
      </c>
      <c r="B84" s="121" t="s">
        <v>167</v>
      </c>
      <c r="C84" s="121"/>
      <c r="D84" s="16">
        <f>((D41/12)*0.05)</f>
        <v>6.9382250000000019</v>
      </c>
      <c r="E84" s="49"/>
    </row>
    <row r="85" spans="1:5" ht="26.25" customHeight="1" x14ac:dyDescent="0.2">
      <c r="A85" s="48" t="s">
        <v>4</v>
      </c>
      <c r="B85" s="121" t="s">
        <v>168</v>
      </c>
      <c r="C85" s="121"/>
      <c r="D85" s="16">
        <f>(D84*C61)</f>
        <v>0.55505800000000016</v>
      </c>
      <c r="E85" s="49"/>
    </row>
    <row r="86" spans="1:5" ht="25.5" x14ac:dyDescent="0.2">
      <c r="A86" s="48" t="s">
        <v>6</v>
      </c>
      <c r="B86" s="68" t="s">
        <v>169</v>
      </c>
      <c r="C86" s="62" t="s">
        <v>36</v>
      </c>
      <c r="D86" s="16">
        <f>D41*(0.08*0.5*0.05)</f>
        <v>3.3303480000000003</v>
      </c>
      <c r="E86" s="49"/>
    </row>
    <row r="87" spans="1:5" ht="26.25" customHeight="1" x14ac:dyDescent="0.2">
      <c r="A87" s="48" t="s">
        <v>8</v>
      </c>
      <c r="B87" s="121" t="s">
        <v>170</v>
      </c>
      <c r="C87" s="121"/>
      <c r="D87" s="16">
        <f>D41*0.0194</f>
        <v>32.304375600000007</v>
      </c>
      <c r="E87" s="49"/>
    </row>
    <row r="88" spans="1:5" ht="30.75" customHeight="1" x14ac:dyDescent="0.2">
      <c r="A88" s="48" t="s">
        <v>28</v>
      </c>
      <c r="B88" s="121" t="s">
        <v>171</v>
      </c>
      <c r="C88" s="121"/>
      <c r="D88" s="16">
        <f>D87*C62</f>
        <v>12.857141488800005</v>
      </c>
      <c r="E88" s="49"/>
    </row>
    <row r="89" spans="1:5" ht="30.75" customHeight="1" x14ac:dyDescent="0.2">
      <c r="A89" s="48" t="s">
        <v>29</v>
      </c>
      <c r="B89" s="68" t="s">
        <v>172</v>
      </c>
      <c r="C89" s="62" t="s">
        <v>36</v>
      </c>
      <c r="D89" s="16">
        <f>D41*(0.08*0.5)</f>
        <v>66.606960000000015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119.26176008880003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1988.9348314000001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58" t="s">
        <v>56</v>
      </c>
      <c r="B96" s="119" t="s">
        <v>57</v>
      </c>
      <c r="C96" s="119"/>
      <c r="D96" s="58" t="s">
        <v>25</v>
      </c>
      <c r="E96" s="49"/>
    </row>
    <row r="97" spans="1:5" x14ac:dyDescent="0.2">
      <c r="A97" s="48" t="s">
        <v>26</v>
      </c>
      <c r="B97" s="121" t="s">
        <v>241</v>
      </c>
      <c r="C97" s="121"/>
      <c r="D97" s="16">
        <f>D94*0.0833</f>
        <v>165.67827145562001</v>
      </c>
      <c r="E97" s="49"/>
    </row>
    <row r="98" spans="1:5" ht="16.5" customHeight="1" x14ac:dyDescent="0.2">
      <c r="A98" s="48" t="s">
        <v>4</v>
      </c>
      <c r="B98" s="121" t="s">
        <v>229</v>
      </c>
      <c r="C98" s="121"/>
      <c r="D98" s="16">
        <f>($D$94/30/12)*1</f>
        <v>5.5248189761111108</v>
      </c>
      <c r="E98" s="49"/>
    </row>
    <row r="99" spans="1:5" ht="16.5" customHeight="1" x14ac:dyDescent="0.2">
      <c r="A99" s="48" t="s">
        <v>6</v>
      </c>
      <c r="B99" s="121" t="s">
        <v>230</v>
      </c>
      <c r="C99" s="121"/>
      <c r="D99" s="16">
        <f>(($D$94/30/12)*5)*0.015</f>
        <v>0.4143614232083333</v>
      </c>
      <c r="E99" s="49"/>
    </row>
    <row r="100" spans="1:5" ht="16.5" customHeight="1" x14ac:dyDescent="0.2">
      <c r="A100" s="48" t="s">
        <v>8</v>
      </c>
      <c r="B100" s="121" t="s">
        <v>231</v>
      </c>
      <c r="C100" s="121"/>
      <c r="D100" s="16">
        <f>(($D$94/30/12)*30)*0.08</f>
        <v>13.259565542666667</v>
      </c>
      <c r="E100" s="49"/>
    </row>
    <row r="101" spans="1:5" ht="16.5" customHeight="1" x14ac:dyDescent="0.2">
      <c r="A101" s="48" t="s">
        <v>28</v>
      </c>
      <c r="B101" s="121" t="s">
        <v>232</v>
      </c>
      <c r="C101" s="121"/>
      <c r="D101" s="16">
        <f>(($D$94/30/12)*5)*0.4</f>
        <v>11.049637952222222</v>
      </c>
      <c r="E101" s="49"/>
    </row>
    <row r="102" spans="1:5" ht="24.75" customHeight="1" x14ac:dyDescent="0.2">
      <c r="A102" s="48" t="s">
        <v>29</v>
      </c>
      <c r="B102" s="121" t="s">
        <v>173</v>
      </c>
      <c r="C102" s="121"/>
      <c r="D102" s="74">
        <f>(D97+D98+D99+D100+D101)*C62</f>
        <v>77.978808829231696</v>
      </c>
      <c r="E102" s="49"/>
    </row>
    <row r="103" spans="1:5" ht="41.25" customHeight="1" x14ac:dyDescent="0.2">
      <c r="A103" s="48" t="s">
        <v>30</v>
      </c>
      <c r="B103" s="68" t="s">
        <v>174</v>
      </c>
      <c r="C103" s="62" t="s">
        <v>36</v>
      </c>
      <c r="D103" s="16">
        <f>(((D41+(D41/3))*(4/12))/12)*0.02</f>
        <v>1.2334622222222225</v>
      </c>
      <c r="E103" s="49"/>
    </row>
    <row r="104" spans="1:5" ht="46.5" customHeight="1" x14ac:dyDescent="0.2">
      <c r="A104" s="48" t="s">
        <v>31</v>
      </c>
      <c r="B104" s="68" t="s">
        <v>175</v>
      </c>
      <c r="C104" s="62" t="s">
        <v>36</v>
      </c>
      <c r="D104" s="16">
        <f>D103*C62</f>
        <v>0.49091796444444463</v>
      </c>
      <c r="E104" s="49"/>
    </row>
    <row r="105" spans="1:5" ht="39" customHeight="1" x14ac:dyDescent="0.2">
      <c r="A105" s="48" t="s">
        <v>32</v>
      </c>
      <c r="B105" s="68" t="s">
        <v>176</v>
      </c>
      <c r="C105" s="62" t="s">
        <v>36</v>
      </c>
      <c r="D105" s="16">
        <f>(((D41+(D41/12))*(4/12))*0.02)*C62</f>
        <v>4.7864501533333348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280.41629451906005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58" t="s">
        <v>60</v>
      </c>
      <c r="B109" s="119" t="s">
        <v>61</v>
      </c>
      <c r="C109" s="119"/>
      <c r="D109" s="58" t="s">
        <v>25</v>
      </c>
      <c r="E109" s="49"/>
    </row>
    <row r="110" spans="1:5" x14ac:dyDescent="0.2">
      <c r="A110" s="48" t="s">
        <v>26</v>
      </c>
      <c r="B110" s="121" t="s">
        <v>62</v>
      </c>
      <c r="C110" s="121"/>
      <c r="D110" s="16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58">
        <v>4</v>
      </c>
      <c r="B114" s="119" t="s">
        <v>48</v>
      </c>
      <c r="C114" s="119"/>
      <c r="D114" s="58" t="s">
        <v>25</v>
      </c>
      <c r="E114" s="49"/>
    </row>
    <row r="115" spans="1:5" x14ac:dyDescent="0.2">
      <c r="A115" s="48" t="s">
        <v>56</v>
      </c>
      <c r="B115" s="121" t="s">
        <v>65</v>
      </c>
      <c r="C115" s="121"/>
      <c r="D115" s="16">
        <f>D106</f>
        <v>280.41629451906005</v>
      </c>
      <c r="E115" s="49"/>
    </row>
    <row r="116" spans="1:5" ht="16.5" customHeight="1" x14ac:dyDescent="0.2">
      <c r="A116" s="48" t="s">
        <v>60</v>
      </c>
      <c r="B116" s="121" t="s">
        <v>61</v>
      </c>
      <c r="C116" s="121"/>
      <c r="D116" s="16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280.41629451906005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58">
        <v>5</v>
      </c>
      <c r="B120" s="119" t="s">
        <v>67</v>
      </c>
      <c r="C120" s="119"/>
      <c r="D120" s="58" t="s">
        <v>25</v>
      </c>
      <c r="E120" s="49"/>
    </row>
    <row r="121" spans="1:5" x14ac:dyDescent="0.2">
      <c r="A121" s="48" t="s">
        <v>26</v>
      </c>
      <c r="B121" s="121" t="s">
        <v>68</v>
      </c>
      <c r="C121" s="121"/>
      <c r="D121" s="74">
        <f>UNIFORMES!K29</f>
        <v>264.67</v>
      </c>
      <c r="E121" s="49"/>
    </row>
    <row r="122" spans="1:5" ht="16.5" customHeight="1" x14ac:dyDescent="0.2">
      <c r="A122" s="48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48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48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48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264.67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58">
        <v>6</v>
      </c>
      <c r="B129" s="64" t="s">
        <v>75</v>
      </c>
      <c r="C129" s="58" t="s">
        <v>76</v>
      </c>
      <c r="D129" s="62" t="s">
        <v>25</v>
      </c>
      <c r="E129" s="49"/>
    </row>
    <row r="130" spans="1:5" x14ac:dyDescent="0.2">
      <c r="A130" s="48" t="s">
        <v>26</v>
      </c>
      <c r="B130" s="17" t="s">
        <v>77</v>
      </c>
      <c r="C130" s="80">
        <f>BDI!G5</f>
        <v>4.2925000000000005E-2</v>
      </c>
      <c r="D130" s="16">
        <f>D151*C130</f>
        <v>157.77999111386086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48" t="s">
        <v>4</v>
      </c>
      <c r="B132" s="17" t="s">
        <v>78</v>
      </c>
      <c r="C132" s="80">
        <f>BDI!G6</f>
        <v>3.6299999999999999E-2</v>
      </c>
      <c r="D132" s="16">
        <f>(D151+D130)*C132</f>
        <v>139.15580453202017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94" t="s">
        <v>6</v>
      </c>
      <c r="B134" s="17" t="s">
        <v>79</v>
      </c>
      <c r="C134" s="69"/>
      <c r="D134" s="48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69"/>
      <c r="D136" s="48"/>
      <c r="E136" s="49"/>
    </row>
    <row r="137" spans="1:5" x14ac:dyDescent="0.2">
      <c r="A137" s="142"/>
      <c r="B137" s="17" t="s">
        <v>81</v>
      </c>
      <c r="C137" s="69">
        <v>1.6500000000000001E-2</v>
      </c>
      <c r="D137" s="16">
        <f>($D$130+$D$132+$D$151)/(1-($C$137+$C$138+$C$140))*C137</f>
        <v>76.441643380086163</v>
      </c>
      <c r="E137" s="49"/>
    </row>
    <row r="138" spans="1:5" ht="12.75" customHeight="1" x14ac:dyDescent="0.2">
      <c r="A138" s="142"/>
      <c r="B138" s="17" t="s">
        <v>82</v>
      </c>
      <c r="C138" s="69">
        <v>7.5999999999999998E-2</v>
      </c>
      <c r="D138" s="16">
        <f>($D$130+$D$132+$D$151)/(1-($C$137+$C$138+$C$140))*C138</f>
        <v>352.09484223554836</v>
      </c>
      <c r="E138" s="49"/>
    </row>
    <row r="139" spans="1:5" x14ac:dyDescent="0.2">
      <c r="A139" s="142"/>
      <c r="B139" s="17" t="s">
        <v>83</v>
      </c>
      <c r="C139" s="69"/>
      <c r="D139" s="48"/>
      <c r="E139" s="49"/>
    </row>
    <row r="140" spans="1:5" x14ac:dyDescent="0.2">
      <c r="A140" s="142"/>
      <c r="B140" s="17" t="s">
        <v>84</v>
      </c>
      <c r="C140" s="134">
        <v>0.05</v>
      </c>
      <c r="D140" s="135">
        <f>($D$130+$D$132+$D$151)/(1-($C$137+$C$138+$C$140))*C140</f>
        <v>231.64134357601867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957.11362483753419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48" t="s">
        <v>26</v>
      </c>
      <c r="B146" s="121" t="s">
        <v>90</v>
      </c>
      <c r="C146" s="121"/>
      <c r="D146" s="16">
        <f>D41</f>
        <v>1665.1740000000002</v>
      </c>
      <c r="E146" s="49"/>
    </row>
    <row r="147" spans="1:5" x14ac:dyDescent="0.2">
      <c r="A147" s="48" t="s">
        <v>4</v>
      </c>
      <c r="B147" s="121" t="s">
        <v>91</v>
      </c>
      <c r="C147" s="121"/>
      <c r="D147" s="16">
        <f>D80</f>
        <v>1346.1911920749778</v>
      </c>
      <c r="E147" s="49"/>
    </row>
    <row r="148" spans="1:5" ht="26.25" customHeight="1" x14ac:dyDescent="0.2">
      <c r="A148" s="48" t="s">
        <v>6</v>
      </c>
      <c r="B148" s="121" t="s">
        <v>92</v>
      </c>
      <c r="C148" s="121"/>
      <c r="D148" s="16">
        <f>D90</f>
        <v>119.26176008880003</v>
      </c>
      <c r="E148" s="49"/>
    </row>
    <row r="149" spans="1:5" ht="16.5" customHeight="1" x14ac:dyDescent="0.2">
      <c r="A149" s="48" t="s">
        <v>8</v>
      </c>
      <c r="B149" s="121" t="s">
        <v>93</v>
      </c>
      <c r="C149" s="121"/>
      <c r="D149" s="16">
        <f>D117</f>
        <v>280.41629451906005</v>
      </c>
      <c r="E149" s="49"/>
    </row>
    <row r="150" spans="1:5" ht="16.5" customHeight="1" x14ac:dyDescent="0.2">
      <c r="A150" s="48" t="s">
        <v>28</v>
      </c>
      <c r="B150" s="121" t="s">
        <v>94</v>
      </c>
      <c r="C150" s="121"/>
      <c r="D150" s="16">
        <f>D126</f>
        <v>264.67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3675.7132466828384</v>
      </c>
      <c r="E151" s="49"/>
    </row>
    <row r="152" spans="1:5" ht="16.5" customHeight="1" x14ac:dyDescent="0.2">
      <c r="A152" s="48" t="s">
        <v>29</v>
      </c>
      <c r="B152" s="121" t="s">
        <v>96</v>
      </c>
      <c r="C152" s="121"/>
      <c r="D152" s="16">
        <f>D142</f>
        <v>957.11362483753419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4632.8268715203722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B116:C116"/>
    <mergeCell ref="A117:C117"/>
    <mergeCell ref="A119:D119"/>
    <mergeCell ref="B120:C120"/>
    <mergeCell ref="B121:C121"/>
    <mergeCell ref="B122:C122"/>
    <mergeCell ref="B123:C123"/>
    <mergeCell ref="B124:C124"/>
    <mergeCell ref="B102:C102"/>
    <mergeCell ref="A106:C106"/>
    <mergeCell ref="B109:C109"/>
    <mergeCell ref="B110:C110"/>
    <mergeCell ref="A111:C111"/>
    <mergeCell ref="B114:C114"/>
    <mergeCell ref="A108:D108"/>
    <mergeCell ref="A151:C151"/>
    <mergeCell ref="B152:C152"/>
    <mergeCell ref="A153:C153"/>
    <mergeCell ref="B125:C125"/>
    <mergeCell ref="A126:C126"/>
    <mergeCell ref="A128:D128"/>
    <mergeCell ref="C140:C141"/>
    <mergeCell ref="D140:D141"/>
    <mergeCell ref="A144:D144"/>
    <mergeCell ref="B145:C145"/>
    <mergeCell ref="A127:D127"/>
    <mergeCell ref="A143:D143"/>
    <mergeCell ref="A142:C142"/>
    <mergeCell ref="B146:C146"/>
    <mergeCell ref="A131:D131"/>
    <mergeCell ref="A133:D133"/>
    <mergeCell ref="A135:D135"/>
    <mergeCell ref="A136:A141"/>
    <mergeCell ref="B147:C147"/>
    <mergeCell ref="B148:C148"/>
    <mergeCell ref="B149:C149"/>
    <mergeCell ref="B150:C150"/>
    <mergeCell ref="A113:D113"/>
    <mergeCell ref="B115:C115"/>
    <mergeCell ref="A90:C90"/>
    <mergeCell ref="A92:D92"/>
    <mergeCell ref="B96:C96"/>
    <mergeCell ref="B97:C97"/>
    <mergeCell ref="B98:C98"/>
    <mergeCell ref="B99:C99"/>
    <mergeCell ref="B100:C100"/>
    <mergeCell ref="A95:D95"/>
    <mergeCell ref="B101:C101"/>
    <mergeCell ref="A94:C94"/>
    <mergeCell ref="A93:D93"/>
    <mergeCell ref="B78:C78"/>
    <mergeCell ref="B79:C79"/>
    <mergeCell ref="A80:C80"/>
    <mergeCell ref="A82:D82"/>
    <mergeCell ref="B83:C83"/>
    <mergeCell ref="B84:C84"/>
    <mergeCell ref="B85:C85"/>
    <mergeCell ref="B87:C87"/>
    <mergeCell ref="B88:C88"/>
    <mergeCell ref="B35:C35"/>
    <mergeCell ref="B36:C36"/>
    <mergeCell ref="B37:C37"/>
    <mergeCell ref="B38:C38"/>
    <mergeCell ref="B39:C39"/>
    <mergeCell ref="B40:C40"/>
    <mergeCell ref="B41:C41"/>
    <mergeCell ref="A43:D43"/>
    <mergeCell ref="B45:C45"/>
    <mergeCell ref="A44:D44"/>
    <mergeCell ref="A42:D42"/>
    <mergeCell ref="B26:C26"/>
    <mergeCell ref="B27:C27"/>
    <mergeCell ref="B28:C28"/>
    <mergeCell ref="A30:D30"/>
    <mergeCell ref="B31:C31"/>
    <mergeCell ref="B32:C32"/>
    <mergeCell ref="B33:C33"/>
    <mergeCell ref="B34:C34"/>
    <mergeCell ref="A29:D29"/>
    <mergeCell ref="B15:C15"/>
    <mergeCell ref="A17:D17"/>
    <mergeCell ref="B18:C18"/>
    <mergeCell ref="B19:C19"/>
    <mergeCell ref="A21:D21"/>
    <mergeCell ref="A22:D22"/>
    <mergeCell ref="A23:D23"/>
    <mergeCell ref="B24:C24"/>
    <mergeCell ref="B25:C25"/>
    <mergeCell ref="A16:D16"/>
    <mergeCell ref="A20:D20"/>
    <mergeCell ref="A1:C1"/>
    <mergeCell ref="A2:D2"/>
    <mergeCell ref="A3:D3"/>
    <mergeCell ref="A4:D4"/>
    <mergeCell ref="A11:D11"/>
    <mergeCell ref="B13:C13"/>
    <mergeCell ref="B14:C14"/>
    <mergeCell ref="A5:D5"/>
    <mergeCell ref="B6:D6"/>
    <mergeCell ref="B7:D7"/>
    <mergeCell ref="A8:D8"/>
    <mergeCell ref="A10:D10"/>
    <mergeCell ref="B12:C12"/>
    <mergeCell ref="A51:D51"/>
    <mergeCell ref="A63:D63"/>
    <mergeCell ref="A74:D74"/>
    <mergeCell ref="A81:D81"/>
    <mergeCell ref="A91:D91"/>
    <mergeCell ref="A107:D107"/>
    <mergeCell ref="A112:D112"/>
    <mergeCell ref="A118:D118"/>
    <mergeCell ref="A48:C48"/>
    <mergeCell ref="A50:C50"/>
    <mergeCell ref="A52:D52"/>
    <mergeCell ref="B65:C65"/>
    <mergeCell ref="B66:C66"/>
    <mergeCell ref="A64:D64"/>
    <mergeCell ref="B67:C67"/>
    <mergeCell ref="B68:C68"/>
    <mergeCell ref="B69:C69"/>
    <mergeCell ref="B70:C70"/>
    <mergeCell ref="B71:C71"/>
    <mergeCell ref="B72:C72"/>
    <mergeCell ref="A73:C73"/>
    <mergeCell ref="B76:C76"/>
    <mergeCell ref="A75:D75"/>
    <mergeCell ref="B77:C77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zoomScale="120" zoomScaleNormal="120" zoomScalePageLayoutView="80" workbookViewId="0">
      <selection activeCell="D67" sqref="D67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190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94" t="s">
        <v>26</v>
      </c>
      <c r="B12" s="111" t="s">
        <v>3</v>
      </c>
      <c r="C12" s="111"/>
      <c r="D12" s="94"/>
      <c r="E12" s="49"/>
    </row>
    <row r="13" spans="1:5" ht="12.75" customHeight="1" x14ac:dyDescent="0.2">
      <c r="A13" s="94" t="s">
        <v>4</v>
      </c>
      <c r="B13" s="111" t="s">
        <v>5</v>
      </c>
      <c r="C13" s="111"/>
      <c r="D13" s="94" t="s">
        <v>226</v>
      </c>
      <c r="E13" s="49"/>
    </row>
    <row r="14" spans="1:5" ht="12.75" customHeight="1" x14ac:dyDescent="0.2">
      <c r="A14" s="94" t="s">
        <v>6</v>
      </c>
      <c r="B14" s="111" t="s">
        <v>7</v>
      </c>
      <c r="C14" s="111"/>
      <c r="D14" s="94" t="s">
        <v>139</v>
      </c>
      <c r="E14" s="49"/>
    </row>
    <row r="15" spans="1:5" ht="12.75" customHeight="1" x14ac:dyDescent="0.2">
      <c r="A15" s="94" t="s">
        <v>8</v>
      </c>
      <c r="B15" s="111" t="s">
        <v>137</v>
      </c>
      <c r="C15" s="111"/>
      <c r="D15" s="94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5" x14ac:dyDescent="0.2">
      <c r="A17" s="120" t="s">
        <v>9</v>
      </c>
      <c r="B17" s="120"/>
      <c r="C17" s="120"/>
      <c r="D17" s="120"/>
      <c r="E17" s="49"/>
    </row>
    <row r="18" spans="1:5" x14ac:dyDescent="0.2">
      <c r="A18" s="96" t="s">
        <v>10</v>
      </c>
      <c r="B18" s="119" t="s">
        <v>11</v>
      </c>
      <c r="C18" s="119"/>
      <c r="D18" s="96" t="s">
        <v>12</v>
      </c>
      <c r="E18" s="49"/>
    </row>
    <row r="19" spans="1:5" x14ac:dyDescent="0.2">
      <c r="A19" s="94" t="str">
        <f>A4</f>
        <v>AJUDANTE DE COZINHA</v>
      </c>
      <c r="B19" s="111" t="s">
        <v>13</v>
      </c>
      <c r="C19" s="111"/>
      <c r="D19" s="94">
        <v>3</v>
      </c>
      <c r="E19" s="49" t="s">
        <v>14</v>
      </c>
    </row>
    <row r="20" spans="1:5" x14ac:dyDescent="0.2">
      <c r="A20" s="125"/>
      <c r="B20" s="125"/>
      <c r="C20" s="125"/>
      <c r="D20" s="125"/>
      <c r="E20" s="49"/>
    </row>
    <row r="21" spans="1:5" x14ac:dyDescent="0.2">
      <c r="A21" s="120" t="s">
        <v>15</v>
      </c>
      <c r="B21" s="120"/>
      <c r="C21" s="120"/>
      <c r="D21" s="120"/>
      <c r="E21" s="49"/>
    </row>
    <row r="22" spans="1:5" x14ac:dyDescent="0.2">
      <c r="A22" s="120" t="s">
        <v>16</v>
      </c>
      <c r="B22" s="120"/>
      <c r="C22" s="120"/>
      <c r="D22" s="120"/>
      <c r="E22" s="49"/>
    </row>
    <row r="23" spans="1:5" ht="15.75" customHeight="1" x14ac:dyDescent="0.2">
      <c r="A23" s="119" t="s">
        <v>17</v>
      </c>
      <c r="B23" s="119"/>
      <c r="C23" s="119"/>
      <c r="D23" s="119"/>
      <c r="E23" s="49"/>
    </row>
    <row r="24" spans="1:5" ht="23.65" customHeight="1" x14ac:dyDescent="0.2">
      <c r="A24" s="94">
        <v>1</v>
      </c>
      <c r="B24" s="121" t="s">
        <v>18</v>
      </c>
      <c r="C24" s="121"/>
      <c r="D24" s="94" t="str">
        <f>A19</f>
        <v>AJUDANTE DE COZINHA</v>
      </c>
      <c r="E24" s="49"/>
    </row>
    <row r="25" spans="1:5" ht="12.75" customHeight="1" x14ac:dyDescent="0.2">
      <c r="A25" s="94">
        <v>2</v>
      </c>
      <c r="B25" s="121" t="s">
        <v>19</v>
      </c>
      <c r="C25" s="121"/>
      <c r="D25" s="94" t="s">
        <v>243</v>
      </c>
      <c r="E25" s="49"/>
    </row>
    <row r="26" spans="1:5" ht="12.75" customHeight="1" x14ac:dyDescent="0.2">
      <c r="A26" s="94">
        <v>2</v>
      </c>
      <c r="B26" s="121" t="s">
        <v>20</v>
      </c>
      <c r="C26" s="121"/>
      <c r="D26" s="73">
        <v>1238.19</v>
      </c>
      <c r="E26" s="49"/>
    </row>
    <row r="27" spans="1:5" ht="23.65" customHeight="1" x14ac:dyDescent="0.2">
      <c r="A27" s="94">
        <v>3</v>
      </c>
      <c r="B27" s="121" t="s">
        <v>21</v>
      </c>
      <c r="C27" s="121"/>
      <c r="D27" s="94" t="str">
        <f>A19</f>
        <v>AJUDANTE DE COZINHA</v>
      </c>
      <c r="E27" s="49"/>
    </row>
    <row r="28" spans="1:5" ht="12.75" customHeight="1" x14ac:dyDescent="0.2">
      <c r="A28" s="94">
        <v>4</v>
      </c>
      <c r="B28" s="121" t="s">
        <v>22</v>
      </c>
      <c r="C28" s="121"/>
      <c r="D28" s="59">
        <v>43101</v>
      </c>
      <c r="E28" s="49"/>
    </row>
    <row r="29" spans="1:5" x14ac:dyDescent="0.2">
      <c r="A29" s="125"/>
      <c r="B29" s="125"/>
      <c r="C29" s="125"/>
      <c r="D29" s="125"/>
      <c r="E29" s="49"/>
    </row>
    <row r="30" spans="1:5" x14ac:dyDescent="0.2">
      <c r="A30" s="120" t="s">
        <v>23</v>
      </c>
      <c r="B30" s="120"/>
      <c r="C30" s="120"/>
      <c r="D30" s="120"/>
      <c r="E30" s="49"/>
    </row>
    <row r="31" spans="1:5" ht="12.75" customHeight="1" x14ac:dyDescent="0.2">
      <c r="A31" s="96">
        <v>1</v>
      </c>
      <c r="B31" s="119" t="s">
        <v>24</v>
      </c>
      <c r="C31" s="119"/>
      <c r="D31" s="96" t="s">
        <v>25</v>
      </c>
      <c r="E31" s="49"/>
    </row>
    <row r="32" spans="1:5" ht="12.75" customHeight="1" x14ac:dyDescent="0.2">
      <c r="A32" s="94" t="s">
        <v>26</v>
      </c>
      <c r="B32" s="121" t="s">
        <v>27</v>
      </c>
      <c r="C32" s="121"/>
      <c r="D32" s="74">
        <v>1238.19</v>
      </c>
      <c r="E32" s="49"/>
    </row>
    <row r="33" spans="1:6" ht="12.75" customHeight="1" x14ac:dyDescent="0.2">
      <c r="A33" s="94" t="s">
        <v>4</v>
      </c>
      <c r="B33" s="121" t="s">
        <v>163</v>
      </c>
      <c r="C33" s="121"/>
      <c r="D33" s="98">
        <v>0</v>
      </c>
      <c r="E33" s="49"/>
    </row>
    <row r="34" spans="1:6" ht="18" customHeight="1" x14ac:dyDescent="0.2">
      <c r="A34" s="94" t="s">
        <v>6</v>
      </c>
      <c r="B34" s="121" t="s">
        <v>242</v>
      </c>
      <c r="C34" s="121"/>
      <c r="D34" s="98">
        <f>20%*D32</f>
        <v>247.63800000000003</v>
      </c>
      <c r="E34" s="49"/>
      <c r="F34" s="2"/>
    </row>
    <row r="35" spans="1:6" ht="36.75" customHeight="1" x14ac:dyDescent="0.2">
      <c r="A35" s="94" t="s">
        <v>8</v>
      </c>
      <c r="B35" s="121" t="s">
        <v>162</v>
      </c>
      <c r="C35" s="121"/>
      <c r="D35" s="98">
        <v>0</v>
      </c>
      <c r="E35" s="49"/>
      <c r="F35" s="3"/>
    </row>
    <row r="36" spans="1:6" ht="24.75" customHeight="1" x14ac:dyDescent="0.2">
      <c r="A36" s="94" t="s">
        <v>28</v>
      </c>
      <c r="B36" s="126" t="s">
        <v>161</v>
      </c>
      <c r="C36" s="127"/>
      <c r="D36" s="98">
        <v>0</v>
      </c>
      <c r="E36" s="49"/>
      <c r="F36" s="3"/>
    </row>
    <row r="37" spans="1:6" ht="32.25" customHeight="1" x14ac:dyDescent="0.2">
      <c r="A37" s="94" t="s">
        <v>29</v>
      </c>
      <c r="B37" s="126" t="s">
        <v>157</v>
      </c>
      <c r="C37" s="127"/>
      <c r="D37" s="98">
        <v>0</v>
      </c>
      <c r="E37" s="49"/>
      <c r="F37" s="3"/>
    </row>
    <row r="38" spans="1:6" ht="26.25" customHeight="1" x14ac:dyDescent="0.2">
      <c r="A38" s="94" t="s">
        <v>30</v>
      </c>
      <c r="B38" s="126" t="s">
        <v>158</v>
      </c>
      <c r="C38" s="127"/>
      <c r="D38" s="98">
        <v>0</v>
      </c>
      <c r="E38" s="49"/>
      <c r="F38" s="3"/>
    </row>
    <row r="39" spans="1:6" x14ac:dyDescent="0.2">
      <c r="A39" s="94" t="s">
        <v>31</v>
      </c>
      <c r="B39" s="121" t="s">
        <v>159</v>
      </c>
      <c r="C39" s="121"/>
      <c r="D39" s="74">
        <v>24.22</v>
      </c>
      <c r="E39" s="49"/>
      <c r="F39" s="3"/>
    </row>
    <row r="40" spans="1:6" x14ac:dyDescent="0.2">
      <c r="A40" s="94" t="s">
        <v>32</v>
      </c>
      <c r="B40" s="121" t="s">
        <v>160</v>
      </c>
      <c r="C40" s="121"/>
      <c r="D40" s="98">
        <v>0</v>
      </c>
      <c r="E40" s="49"/>
      <c r="F40" s="3"/>
    </row>
    <row r="41" spans="1:6" ht="12.75" customHeight="1" x14ac:dyDescent="0.2">
      <c r="A41" s="60"/>
      <c r="B41" s="119" t="s">
        <v>140</v>
      </c>
      <c r="C41" s="119"/>
      <c r="D41" s="61">
        <f>SUM(D32:D40)</f>
        <v>1510.048</v>
      </c>
      <c r="E41" s="49"/>
      <c r="F41" s="3"/>
    </row>
    <row r="42" spans="1:6" x14ac:dyDescent="0.2">
      <c r="A42" s="128" t="s">
        <v>234</v>
      </c>
      <c r="B42" s="129"/>
      <c r="C42" s="129"/>
      <c r="D42" s="130"/>
      <c r="E42" s="49"/>
    </row>
    <row r="43" spans="1:6" ht="12.75" customHeight="1" x14ac:dyDescent="0.2">
      <c r="A43" s="122" t="s">
        <v>33</v>
      </c>
      <c r="B43" s="122"/>
      <c r="C43" s="122"/>
      <c r="D43" s="122"/>
      <c r="E43" s="49"/>
    </row>
    <row r="44" spans="1:6" x14ac:dyDescent="0.2">
      <c r="A44" s="122" t="s">
        <v>178</v>
      </c>
      <c r="B44" s="122"/>
      <c r="C44" s="122"/>
      <c r="D44" s="122"/>
      <c r="E44" s="49"/>
    </row>
    <row r="45" spans="1:6" x14ac:dyDescent="0.2">
      <c r="A45" s="96" t="s">
        <v>34</v>
      </c>
      <c r="B45" s="119" t="s">
        <v>35</v>
      </c>
      <c r="C45" s="119"/>
      <c r="D45" s="96" t="s">
        <v>25</v>
      </c>
      <c r="E45" s="49"/>
    </row>
    <row r="46" spans="1:6" ht="25.5" x14ac:dyDescent="0.2">
      <c r="A46" s="94" t="s">
        <v>26</v>
      </c>
      <c r="B46" s="17" t="s">
        <v>164</v>
      </c>
      <c r="C46" s="62" t="s">
        <v>36</v>
      </c>
      <c r="D46" s="98">
        <f>D41*0.0833</f>
        <v>125.7869984</v>
      </c>
      <c r="E46" s="49"/>
    </row>
    <row r="47" spans="1:6" ht="25.5" x14ac:dyDescent="0.2">
      <c r="A47" s="94" t="s">
        <v>4</v>
      </c>
      <c r="B47" s="17" t="s">
        <v>165</v>
      </c>
      <c r="C47" s="62" t="s">
        <v>36</v>
      </c>
      <c r="D47" s="98">
        <f>D41*0.0278</f>
        <v>41.979334399999999</v>
      </c>
      <c r="E47" s="49"/>
    </row>
    <row r="48" spans="1:6" x14ac:dyDescent="0.2">
      <c r="A48" s="118" t="s">
        <v>37</v>
      </c>
      <c r="B48" s="118"/>
      <c r="C48" s="118"/>
      <c r="D48" s="63">
        <f>SUM(D46:D47)</f>
        <v>167.76633279999999</v>
      </c>
      <c r="E48" s="49"/>
    </row>
    <row r="49" spans="1:5" ht="25.5" x14ac:dyDescent="0.2">
      <c r="A49" s="94" t="s">
        <v>6</v>
      </c>
      <c r="B49" s="17" t="s">
        <v>179</v>
      </c>
      <c r="C49" s="62" t="s">
        <v>36</v>
      </c>
      <c r="D49" s="98">
        <f>(D46+D47)*C62</f>
        <v>66.77100045440001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234.53733325439998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96" t="s">
        <v>39</v>
      </c>
      <c r="B53" s="64" t="s">
        <v>40</v>
      </c>
      <c r="C53" s="96" t="s">
        <v>41</v>
      </c>
      <c r="D53" s="96" t="s">
        <v>25</v>
      </c>
      <c r="E53" s="49"/>
    </row>
    <row r="54" spans="1:5" x14ac:dyDescent="0.2">
      <c r="A54" s="94" t="s">
        <v>26</v>
      </c>
      <c r="B54" s="17" t="s">
        <v>181</v>
      </c>
      <c r="C54" s="65">
        <v>0.2</v>
      </c>
      <c r="D54" s="98">
        <f t="shared" ref="D54:D61" si="0">C54*$D$41</f>
        <v>302.00960000000003</v>
      </c>
      <c r="E54" s="49" t="s">
        <v>42</v>
      </c>
    </row>
    <row r="55" spans="1:5" x14ac:dyDescent="0.2">
      <c r="A55" s="94" t="s">
        <v>4</v>
      </c>
      <c r="B55" s="17" t="s">
        <v>185</v>
      </c>
      <c r="C55" s="66">
        <v>2.5000000000000001E-2</v>
      </c>
      <c r="D55" s="98">
        <f t="shared" si="0"/>
        <v>37.751200000000004</v>
      </c>
      <c r="E55" s="49"/>
    </row>
    <row r="56" spans="1:5" x14ac:dyDescent="0.2">
      <c r="A56" s="94" t="s">
        <v>6</v>
      </c>
      <c r="B56" s="17" t="s">
        <v>188</v>
      </c>
      <c r="C56" s="65">
        <v>0.06</v>
      </c>
      <c r="D56" s="98">
        <f>C56*$D$41</f>
        <v>90.602879999999999</v>
      </c>
      <c r="E56" s="49" t="s">
        <v>42</v>
      </c>
    </row>
    <row r="57" spans="1:5" x14ac:dyDescent="0.2">
      <c r="A57" s="94" t="s">
        <v>8</v>
      </c>
      <c r="B57" s="17" t="s">
        <v>182</v>
      </c>
      <c r="C57" s="66">
        <v>1.4999999999999999E-2</v>
      </c>
      <c r="D57" s="98">
        <f t="shared" si="0"/>
        <v>22.65072</v>
      </c>
      <c r="E57" s="49"/>
    </row>
    <row r="58" spans="1:5" x14ac:dyDescent="0.2">
      <c r="A58" s="94" t="s">
        <v>28</v>
      </c>
      <c r="B58" s="17" t="s">
        <v>183</v>
      </c>
      <c r="C58" s="66">
        <v>0.01</v>
      </c>
      <c r="D58" s="98">
        <f t="shared" si="0"/>
        <v>15.100480000000001</v>
      </c>
      <c r="E58" s="49"/>
    </row>
    <row r="59" spans="1:5" x14ac:dyDescent="0.2">
      <c r="A59" s="94" t="s">
        <v>29</v>
      </c>
      <c r="B59" s="17" t="s">
        <v>187</v>
      </c>
      <c r="C59" s="66">
        <v>6.0000000000000001E-3</v>
      </c>
      <c r="D59" s="98">
        <f t="shared" si="0"/>
        <v>9.0602879999999999</v>
      </c>
      <c r="E59" s="49"/>
    </row>
    <row r="60" spans="1:5" x14ac:dyDescent="0.2">
      <c r="A60" s="94" t="s">
        <v>30</v>
      </c>
      <c r="B60" s="17" t="s">
        <v>184</v>
      </c>
      <c r="C60" s="66">
        <v>2E-3</v>
      </c>
      <c r="D60" s="98">
        <f t="shared" si="0"/>
        <v>3.0200960000000001</v>
      </c>
      <c r="E60" s="49"/>
    </row>
    <row r="61" spans="1:5" x14ac:dyDescent="0.2">
      <c r="A61" s="94" t="s">
        <v>31</v>
      </c>
      <c r="B61" s="17" t="s">
        <v>186</v>
      </c>
      <c r="C61" s="65">
        <v>0.08</v>
      </c>
      <c r="D61" s="98">
        <f t="shared" si="0"/>
        <v>120.80384000000001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600.9991040000001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96" t="s">
        <v>34</v>
      </c>
      <c r="B65" s="119" t="s">
        <v>45</v>
      </c>
      <c r="C65" s="119"/>
      <c r="D65" s="96" t="s">
        <v>25</v>
      </c>
      <c r="E65" s="49"/>
    </row>
    <row r="66" spans="1:5" x14ac:dyDescent="0.2">
      <c r="A66" s="94" t="s">
        <v>26</v>
      </c>
      <c r="B66" s="121" t="s">
        <v>166</v>
      </c>
      <c r="C66" s="121"/>
      <c r="D66" s="79">
        <f>('TRANSPORTE ALTERNATIVO'!H5/12)+50</f>
        <v>89.827777777777783</v>
      </c>
      <c r="E66" s="49"/>
    </row>
    <row r="67" spans="1:5" ht="16.5" customHeight="1" x14ac:dyDescent="0.2">
      <c r="A67" s="94" t="s">
        <v>4</v>
      </c>
      <c r="B67" s="121" t="s">
        <v>141</v>
      </c>
      <c r="C67" s="121"/>
      <c r="D67" s="74">
        <f>(14*15.21)-((14*15.21)*0.05)</f>
        <v>202.29300000000001</v>
      </c>
      <c r="E67" s="49"/>
    </row>
    <row r="68" spans="1:5" ht="24" customHeight="1" x14ac:dyDescent="0.2">
      <c r="A68" s="94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94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94" t="s">
        <v>28</v>
      </c>
      <c r="B70" s="121" t="s">
        <v>156</v>
      </c>
      <c r="C70" s="121"/>
      <c r="D70" s="74">
        <v>22.7</v>
      </c>
      <c r="E70" s="51"/>
    </row>
    <row r="71" spans="1:5" ht="16.5" customHeight="1" x14ac:dyDescent="0.2">
      <c r="A71" s="94" t="s">
        <v>29</v>
      </c>
      <c r="B71" s="121" t="s">
        <v>143</v>
      </c>
      <c r="C71" s="121"/>
      <c r="D71" s="74">
        <v>110</v>
      </c>
      <c r="E71" s="49"/>
    </row>
    <row r="72" spans="1:5" ht="16.5" customHeight="1" x14ac:dyDescent="0.2">
      <c r="A72" s="94" t="s">
        <v>30</v>
      </c>
      <c r="B72" s="121" t="s">
        <v>144</v>
      </c>
      <c r="C72" s="121"/>
      <c r="D72" s="98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424.82077777777778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96">
        <v>2</v>
      </c>
      <c r="B76" s="119" t="s">
        <v>48</v>
      </c>
      <c r="C76" s="119"/>
      <c r="D76" s="96" t="s">
        <v>25</v>
      </c>
      <c r="E76" s="49"/>
    </row>
    <row r="77" spans="1:5" x14ac:dyDescent="0.2">
      <c r="A77" s="94" t="s">
        <v>34</v>
      </c>
      <c r="B77" s="121" t="s">
        <v>35</v>
      </c>
      <c r="C77" s="121"/>
      <c r="D77" s="98">
        <f>D50</f>
        <v>234.53733325439998</v>
      </c>
      <c r="E77" s="49"/>
    </row>
    <row r="78" spans="1:5" ht="16.5" customHeight="1" x14ac:dyDescent="0.2">
      <c r="A78" s="94" t="s">
        <v>39</v>
      </c>
      <c r="B78" s="121" t="s">
        <v>40</v>
      </c>
      <c r="C78" s="121"/>
      <c r="D78" s="98">
        <f>D62</f>
        <v>600.9991040000001</v>
      </c>
      <c r="E78" s="49"/>
    </row>
    <row r="79" spans="1:5" ht="16.5" customHeight="1" x14ac:dyDescent="0.2">
      <c r="A79" s="94" t="s">
        <v>49</v>
      </c>
      <c r="B79" s="121" t="s">
        <v>45</v>
      </c>
      <c r="C79" s="121"/>
      <c r="D79" s="98">
        <f>D73</f>
        <v>424.82077777777778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1260.3572150321779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96">
        <v>3</v>
      </c>
      <c r="B83" s="119" t="s">
        <v>52</v>
      </c>
      <c r="C83" s="119"/>
      <c r="D83" s="96" t="s">
        <v>25</v>
      </c>
      <c r="E83" s="49"/>
    </row>
    <row r="84" spans="1:5" x14ac:dyDescent="0.2">
      <c r="A84" s="94" t="s">
        <v>26</v>
      </c>
      <c r="B84" s="121" t="s">
        <v>167</v>
      </c>
      <c r="C84" s="121"/>
      <c r="D84" s="98">
        <f>((D41/12)*0.05)</f>
        <v>6.2918666666666674</v>
      </c>
      <c r="E84" s="49"/>
    </row>
    <row r="85" spans="1:5" ht="26.25" customHeight="1" x14ac:dyDescent="0.2">
      <c r="A85" s="94" t="s">
        <v>4</v>
      </c>
      <c r="B85" s="121" t="s">
        <v>168</v>
      </c>
      <c r="C85" s="121"/>
      <c r="D85" s="98">
        <f>(D84*C61)</f>
        <v>0.50334933333333343</v>
      </c>
      <c r="E85" s="49"/>
    </row>
    <row r="86" spans="1:5" ht="25.5" x14ac:dyDescent="0.2">
      <c r="A86" s="94" t="s">
        <v>6</v>
      </c>
      <c r="B86" s="95" t="s">
        <v>169</v>
      </c>
      <c r="C86" s="62" t="s">
        <v>36</v>
      </c>
      <c r="D86" s="98">
        <f>D41*(0.08*0.5*0.05)</f>
        <v>3.0200960000000001</v>
      </c>
      <c r="E86" s="49"/>
    </row>
    <row r="87" spans="1:5" ht="26.25" customHeight="1" x14ac:dyDescent="0.2">
      <c r="A87" s="94" t="s">
        <v>8</v>
      </c>
      <c r="B87" s="121" t="s">
        <v>170</v>
      </c>
      <c r="C87" s="121"/>
      <c r="D87" s="98">
        <f>D41*0.0194</f>
        <v>29.294931200000001</v>
      </c>
      <c r="E87" s="49"/>
    </row>
    <row r="88" spans="1:5" ht="30.75" customHeight="1" x14ac:dyDescent="0.2">
      <c r="A88" s="94" t="s">
        <v>28</v>
      </c>
      <c r="B88" s="121" t="s">
        <v>171</v>
      </c>
      <c r="C88" s="121"/>
      <c r="D88" s="98">
        <f>D87*C62</f>
        <v>11.659382617600002</v>
      </c>
      <c r="E88" s="49"/>
    </row>
    <row r="89" spans="1:5" ht="30.75" customHeight="1" x14ac:dyDescent="0.2">
      <c r="A89" s="94" t="s">
        <v>29</v>
      </c>
      <c r="B89" s="95" t="s">
        <v>172</v>
      </c>
      <c r="C89" s="62" t="s">
        <v>36</v>
      </c>
      <c r="D89" s="98">
        <f>D41*(0.08*0.5)</f>
        <v>60.401920000000004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108.15144981760001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1803.6543327999998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96" t="s">
        <v>56</v>
      </c>
      <c r="B96" s="119" t="s">
        <v>57</v>
      </c>
      <c r="C96" s="119"/>
      <c r="D96" s="96" t="s">
        <v>25</v>
      </c>
      <c r="E96" s="49"/>
    </row>
    <row r="97" spans="1:5" x14ac:dyDescent="0.2">
      <c r="A97" s="94" t="s">
        <v>26</v>
      </c>
      <c r="B97" s="121" t="s">
        <v>241</v>
      </c>
      <c r="C97" s="121"/>
      <c r="D97" s="98">
        <f>D94*0.0833</f>
        <v>150.24440592223999</v>
      </c>
      <c r="E97" s="49"/>
    </row>
    <row r="98" spans="1:5" ht="16.5" customHeight="1" x14ac:dyDescent="0.2">
      <c r="A98" s="94" t="s">
        <v>4</v>
      </c>
      <c r="B98" s="121" t="s">
        <v>229</v>
      </c>
      <c r="C98" s="121"/>
      <c r="D98" s="98">
        <f>($D$94/30/12)*1</f>
        <v>5.010150924444444</v>
      </c>
      <c r="E98" s="49"/>
    </row>
    <row r="99" spans="1:5" ht="16.5" customHeight="1" x14ac:dyDescent="0.2">
      <c r="A99" s="94" t="s">
        <v>6</v>
      </c>
      <c r="B99" s="121" t="s">
        <v>230</v>
      </c>
      <c r="C99" s="121"/>
      <c r="D99" s="98">
        <f>(($D$94/30/12)*5)*0.015</f>
        <v>0.37576131933333329</v>
      </c>
      <c r="E99" s="49"/>
    </row>
    <row r="100" spans="1:5" ht="16.5" customHeight="1" x14ac:dyDescent="0.2">
      <c r="A100" s="94" t="s">
        <v>8</v>
      </c>
      <c r="B100" s="121" t="s">
        <v>231</v>
      </c>
      <c r="C100" s="121"/>
      <c r="D100" s="98">
        <f>(($D$94/30/12)*30)*0.08</f>
        <v>12.024362218666665</v>
      </c>
      <c r="E100" s="49"/>
    </row>
    <row r="101" spans="1:5" ht="16.5" customHeight="1" x14ac:dyDescent="0.2">
      <c r="A101" s="94" t="s">
        <v>28</v>
      </c>
      <c r="B101" s="121" t="s">
        <v>232</v>
      </c>
      <c r="C101" s="121"/>
      <c r="D101" s="98">
        <f>(($D$94/30/12)*5)*0.4</f>
        <v>10.02030184888889</v>
      </c>
      <c r="E101" s="49"/>
    </row>
    <row r="102" spans="1:5" ht="24.75" customHeight="1" x14ac:dyDescent="0.2">
      <c r="A102" s="94" t="s">
        <v>29</v>
      </c>
      <c r="B102" s="121" t="s">
        <v>173</v>
      </c>
      <c r="C102" s="121"/>
      <c r="D102" s="74">
        <f>(D97+D98+D99+D100+D101)*C62</f>
        <v>70.714642928962192</v>
      </c>
      <c r="E102" s="49"/>
    </row>
    <row r="103" spans="1:5" ht="41.25" customHeight="1" x14ac:dyDescent="0.2">
      <c r="A103" s="94" t="s">
        <v>30</v>
      </c>
      <c r="B103" s="95" t="s">
        <v>174</v>
      </c>
      <c r="C103" s="62" t="s">
        <v>36</v>
      </c>
      <c r="D103" s="98">
        <f>(((D41+(D41/3))*(4/12))/12)*0.02</f>
        <v>1.1185540740740743</v>
      </c>
      <c r="E103" s="49"/>
    </row>
    <row r="104" spans="1:5" ht="46.5" customHeight="1" x14ac:dyDescent="0.2">
      <c r="A104" s="94" t="s">
        <v>31</v>
      </c>
      <c r="B104" s="95" t="s">
        <v>175</v>
      </c>
      <c r="C104" s="62" t="s">
        <v>36</v>
      </c>
      <c r="D104" s="98">
        <f>D103*C62</f>
        <v>0.44518452148148163</v>
      </c>
      <c r="E104" s="49"/>
    </row>
    <row r="105" spans="1:5" ht="39" customHeight="1" x14ac:dyDescent="0.2">
      <c r="A105" s="94" t="s">
        <v>32</v>
      </c>
      <c r="B105" s="95" t="s">
        <v>176</v>
      </c>
      <c r="C105" s="62" t="s">
        <v>36</v>
      </c>
      <c r="D105" s="98">
        <f>(((D41+(D41/12))*(4/12))*0.02)*C62</f>
        <v>4.3405490844444454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254.29391284253546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96" t="s">
        <v>60</v>
      </c>
      <c r="B109" s="119" t="s">
        <v>61</v>
      </c>
      <c r="C109" s="119"/>
      <c r="D109" s="96" t="s">
        <v>25</v>
      </c>
      <c r="E109" s="49"/>
    </row>
    <row r="110" spans="1:5" x14ac:dyDescent="0.2">
      <c r="A110" s="94" t="s">
        <v>26</v>
      </c>
      <c r="B110" s="121" t="s">
        <v>62</v>
      </c>
      <c r="C110" s="121"/>
      <c r="D110" s="98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96">
        <v>4</v>
      </c>
      <c r="B114" s="119" t="s">
        <v>48</v>
      </c>
      <c r="C114" s="119"/>
      <c r="D114" s="96" t="s">
        <v>25</v>
      </c>
      <c r="E114" s="49"/>
    </row>
    <row r="115" spans="1:5" x14ac:dyDescent="0.2">
      <c r="A115" s="94" t="s">
        <v>56</v>
      </c>
      <c r="B115" s="121" t="s">
        <v>65</v>
      </c>
      <c r="C115" s="121"/>
      <c r="D115" s="98">
        <f>D106</f>
        <v>254.29391284253546</v>
      </c>
      <c r="E115" s="49"/>
    </row>
    <row r="116" spans="1:5" ht="16.5" customHeight="1" x14ac:dyDescent="0.2">
      <c r="A116" s="94" t="s">
        <v>60</v>
      </c>
      <c r="B116" s="121" t="s">
        <v>61</v>
      </c>
      <c r="C116" s="121"/>
      <c r="D116" s="98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254.29391284253546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96">
        <v>5</v>
      </c>
      <c r="B120" s="119" t="s">
        <v>67</v>
      </c>
      <c r="C120" s="119"/>
      <c r="D120" s="96" t="s">
        <v>25</v>
      </c>
      <c r="E120" s="49"/>
    </row>
    <row r="121" spans="1:5" x14ac:dyDescent="0.2">
      <c r="A121" s="94" t="s">
        <v>26</v>
      </c>
      <c r="B121" s="121" t="s">
        <v>68</v>
      </c>
      <c r="C121" s="121"/>
      <c r="D121" s="74">
        <f>UNIFORMES!K57</f>
        <v>264.67</v>
      </c>
      <c r="E121" s="49"/>
    </row>
    <row r="122" spans="1:5" ht="16.5" customHeight="1" x14ac:dyDescent="0.2">
      <c r="A122" s="94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94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94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94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264.67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96">
        <v>6</v>
      </c>
      <c r="B129" s="64" t="s">
        <v>75</v>
      </c>
      <c r="C129" s="96" t="s">
        <v>76</v>
      </c>
      <c r="D129" s="62" t="s">
        <v>25</v>
      </c>
      <c r="E129" s="49"/>
    </row>
    <row r="130" spans="1:5" x14ac:dyDescent="0.2">
      <c r="A130" s="94" t="s">
        <v>26</v>
      </c>
      <c r="B130" s="17" t="s">
        <v>77</v>
      </c>
      <c r="C130" s="80">
        <f>BDI!G10</f>
        <v>4.7274999999999998E-2</v>
      </c>
      <c r="D130" s="98">
        <f>D151*C130</f>
        <v>160.61778531040412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94" t="s">
        <v>4</v>
      </c>
      <c r="B132" s="17" t="s">
        <v>78</v>
      </c>
      <c r="C132" s="80">
        <f>BDI!G11</f>
        <v>4.8125000000000001E-2</v>
      </c>
      <c r="D132" s="98">
        <f>(D151+D130)*C132</f>
        <v>171.23540871950578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94" t="s">
        <v>6</v>
      </c>
      <c r="B134" s="17" t="s">
        <v>79</v>
      </c>
      <c r="C134" s="97"/>
      <c r="D134" s="94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97"/>
      <c r="D136" s="94"/>
      <c r="E136" s="49"/>
    </row>
    <row r="137" spans="1:5" x14ac:dyDescent="0.2">
      <c r="A137" s="142"/>
      <c r="B137" s="17" t="s">
        <v>81</v>
      </c>
      <c r="C137" s="97">
        <v>1.6500000000000001E-2</v>
      </c>
      <c r="D137" s="98">
        <f>($D$130+$D$132+$D$151)/(1-($C$137+$C$138+$C$140))*C137</f>
        <v>71.760544878620053</v>
      </c>
      <c r="E137" s="49"/>
    </row>
    <row r="138" spans="1:5" ht="12.75" customHeight="1" x14ac:dyDescent="0.2">
      <c r="A138" s="142"/>
      <c r="B138" s="17" t="s">
        <v>82</v>
      </c>
      <c r="C138" s="97">
        <v>7.5999999999999998E-2</v>
      </c>
      <c r="D138" s="98">
        <f>($D$130+$D$132+$D$151)/(1-($C$137+$C$138+$C$140))*C138</f>
        <v>330.53341883485598</v>
      </c>
      <c r="E138" s="49"/>
    </row>
    <row r="139" spans="1:5" x14ac:dyDescent="0.2">
      <c r="A139" s="142"/>
      <c r="B139" s="17" t="s">
        <v>83</v>
      </c>
      <c r="C139" s="97"/>
      <c r="D139" s="94"/>
      <c r="E139" s="49"/>
    </row>
    <row r="140" spans="1:5" x14ac:dyDescent="0.2">
      <c r="A140" s="142"/>
      <c r="B140" s="17" t="s">
        <v>84</v>
      </c>
      <c r="C140" s="134">
        <v>0.05</v>
      </c>
      <c r="D140" s="135">
        <f>($D$130+$D$132+$D$151)/(1-($C$137+$C$138+$C$140))*C140</f>
        <v>217.45619660187896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951.60335434526496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94" t="s">
        <v>26</v>
      </c>
      <c r="B146" s="121" t="s">
        <v>90</v>
      </c>
      <c r="C146" s="121"/>
      <c r="D146" s="98">
        <f>D41</f>
        <v>1510.048</v>
      </c>
      <c r="E146" s="49"/>
    </row>
    <row r="147" spans="1:5" x14ac:dyDescent="0.2">
      <c r="A147" s="94" t="s">
        <v>4</v>
      </c>
      <c r="B147" s="121" t="s">
        <v>91</v>
      </c>
      <c r="C147" s="121"/>
      <c r="D147" s="98">
        <f>D80</f>
        <v>1260.3572150321779</v>
      </c>
      <c r="E147" s="49"/>
    </row>
    <row r="148" spans="1:5" ht="26.25" customHeight="1" x14ac:dyDescent="0.2">
      <c r="A148" s="94" t="s">
        <v>6</v>
      </c>
      <c r="B148" s="121" t="s">
        <v>92</v>
      </c>
      <c r="C148" s="121"/>
      <c r="D148" s="98">
        <f>D90</f>
        <v>108.15144981760001</v>
      </c>
      <c r="E148" s="49"/>
    </row>
    <row r="149" spans="1:5" ht="16.5" customHeight="1" x14ac:dyDescent="0.2">
      <c r="A149" s="94" t="s">
        <v>8</v>
      </c>
      <c r="B149" s="121" t="s">
        <v>93</v>
      </c>
      <c r="C149" s="121"/>
      <c r="D149" s="98">
        <f>D117</f>
        <v>254.29391284253546</v>
      </c>
      <c r="E149" s="49"/>
    </row>
    <row r="150" spans="1:5" ht="16.5" customHeight="1" x14ac:dyDescent="0.2">
      <c r="A150" s="94" t="s">
        <v>28</v>
      </c>
      <c r="B150" s="121" t="s">
        <v>94</v>
      </c>
      <c r="C150" s="121"/>
      <c r="D150" s="98">
        <f>D126</f>
        <v>264.67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3397.5205776923135</v>
      </c>
      <c r="E151" s="49"/>
    </row>
    <row r="152" spans="1:5" ht="16.5" customHeight="1" x14ac:dyDescent="0.2">
      <c r="A152" s="94" t="s">
        <v>29</v>
      </c>
      <c r="B152" s="121" t="s">
        <v>96</v>
      </c>
      <c r="C152" s="121"/>
      <c r="D152" s="98">
        <f>D142</f>
        <v>951.60335434526496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4349.1239320375789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B148:C148"/>
    <mergeCell ref="B149:C149"/>
    <mergeCell ref="B150:C150"/>
    <mergeCell ref="A151:C151"/>
    <mergeCell ref="B152:C152"/>
    <mergeCell ref="A153:C153"/>
    <mergeCell ref="A142:C142"/>
    <mergeCell ref="A143:D143"/>
    <mergeCell ref="A144:D144"/>
    <mergeCell ref="B145:C145"/>
    <mergeCell ref="B146:C146"/>
    <mergeCell ref="B147:C147"/>
    <mergeCell ref="A128:D128"/>
    <mergeCell ref="A131:D131"/>
    <mergeCell ref="A133:D133"/>
    <mergeCell ref="A135:D135"/>
    <mergeCell ref="A136:A141"/>
    <mergeCell ref="C140:C141"/>
    <mergeCell ref="D140:D141"/>
    <mergeCell ref="B122:C122"/>
    <mergeCell ref="B123:C123"/>
    <mergeCell ref="B124:C124"/>
    <mergeCell ref="B125:C125"/>
    <mergeCell ref="A126:C126"/>
    <mergeCell ref="A127:D127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B18:C18"/>
    <mergeCell ref="B19:C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zoomScale="120" zoomScaleNormal="120" zoomScalePageLayoutView="80" workbookViewId="0">
      <selection activeCell="B157" sqref="B157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6" width="9.140625" style="5"/>
    <col min="7" max="7" width="10.7109375" style="5" bestFit="1" customWidth="1"/>
    <col min="8" max="1025" width="9.1406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191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99" t="s">
        <v>26</v>
      </c>
      <c r="B12" s="111" t="s">
        <v>3</v>
      </c>
      <c r="C12" s="111"/>
      <c r="D12" s="99"/>
      <c r="E12" s="49"/>
    </row>
    <row r="13" spans="1:5" ht="12.75" customHeight="1" x14ac:dyDescent="0.2">
      <c r="A13" s="99" t="s">
        <v>4</v>
      </c>
      <c r="B13" s="111" t="s">
        <v>5</v>
      </c>
      <c r="C13" s="111"/>
      <c r="D13" s="99" t="s">
        <v>226</v>
      </c>
      <c r="E13" s="49"/>
    </row>
    <row r="14" spans="1:5" ht="12.75" customHeight="1" x14ac:dyDescent="0.2">
      <c r="A14" s="99" t="s">
        <v>6</v>
      </c>
      <c r="B14" s="111" t="s">
        <v>7</v>
      </c>
      <c r="C14" s="111"/>
      <c r="D14" s="99" t="s">
        <v>252</v>
      </c>
      <c r="E14" s="49"/>
    </row>
    <row r="15" spans="1:5" ht="12.75" customHeight="1" x14ac:dyDescent="0.2">
      <c r="A15" s="99" t="s">
        <v>8</v>
      </c>
      <c r="B15" s="111" t="s">
        <v>137</v>
      </c>
      <c r="C15" s="111"/>
      <c r="D15" s="99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6" x14ac:dyDescent="0.2">
      <c r="A17" s="120" t="s">
        <v>9</v>
      </c>
      <c r="B17" s="120"/>
      <c r="C17" s="120"/>
      <c r="D17" s="120"/>
      <c r="E17" s="49"/>
    </row>
    <row r="18" spans="1:6" x14ac:dyDescent="0.2">
      <c r="A18" s="100" t="s">
        <v>10</v>
      </c>
      <c r="B18" s="119" t="s">
        <v>11</v>
      </c>
      <c r="C18" s="119"/>
      <c r="D18" s="100" t="s">
        <v>12</v>
      </c>
      <c r="E18" s="49"/>
    </row>
    <row r="19" spans="1:6" x14ac:dyDescent="0.2">
      <c r="A19" s="99" t="str">
        <f>A4</f>
        <v>AÇOUGUEIRO</v>
      </c>
      <c r="B19" s="111" t="s">
        <v>13</v>
      </c>
      <c r="C19" s="111"/>
      <c r="D19" s="99">
        <v>1</v>
      </c>
      <c r="E19" s="49" t="s">
        <v>14</v>
      </c>
    </row>
    <row r="20" spans="1:6" x14ac:dyDescent="0.2">
      <c r="A20" s="125"/>
      <c r="B20" s="125"/>
      <c r="C20" s="125"/>
      <c r="D20" s="125"/>
      <c r="E20" s="49"/>
    </row>
    <row r="21" spans="1:6" x14ac:dyDescent="0.2">
      <c r="A21" s="120" t="s">
        <v>15</v>
      </c>
      <c r="B21" s="120"/>
      <c r="C21" s="120"/>
      <c r="D21" s="120"/>
      <c r="E21" s="49"/>
    </row>
    <row r="22" spans="1:6" x14ac:dyDescent="0.2">
      <c r="A22" s="120" t="s">
        <v>16</v>
      </c>
      <c r="B22" s="120"/>
      <c r="C22" s="120"/>
      <c r="D22" s="120"/>
      <c r="E22" s="49"/>
    </row>
    <row r="23" spans="1:6" ht="15.75" customHeight="1" x14ac:dyDescent="0.2">
      <c r="A23" s="119" t="s">
        <v>17</v>
      </c>
      <c r="B23" s="119"/>
      <c r="C23" s="119"/>
      <c r="D23" s="119"/>
      <c r="E23" s="49"/>
    </row>
    <row r="24" spans="1:6" ht="23.65" customHeight="1" x14ac:dyDescent="0.2">
      <c r="A24" s="99">
        <v>1</v>
      </c>
      <c r="B24" s="121" t="s">
        <v>18</v>
      </c>
      <c r="C24" s="121"/>
      <c r="D24" s="99" t="str">
        <f>A19</f>
        <v>AÇOUGUEIRO</v>
      </c>
      <c r="E24" s="49"/>
    </row>
    <row r="25" spans="1:6" ht="12.75" customHeight="1" x14ac:dyDescent="0.2">
      <c r="A25" s="99">
        <v>2</v>
      </c>
      <c r="B25" s="121" t="s">
        <v>19</v>
      </c>
      <c r="C25" s="121"/>
      <c r="D25" s="99" t="s">
        <v>248</v>
      </c>
      <c r="E25" s="49"/>
    </row>
    <row r="26" spans="1:6" ht="12.75" customHeight="1" x14ac:dyDescent="0.2">
      <c r="A26" s="99">
        <v>2</v>
      </c>
      <c r="B26" s="121" t="s">
        <v>249</v>
      </c>
      <c r="C26" s="121"/>
      <c r="D26" s="73">
        <v>990</v>
      </c>
      <c r="E26" s="49"/>
    </row>
    <row r="27" spans="1:6" ht="23.65" customHeight="1" x14ac:dyDescent="0.2">
      <c r="A27" s="99">
        <v>3</v>
      </c>
      <c r="B27" s="121" t="s">
        <v>21</v>
      </c>
      <c r="C27" s="121"/>
      <c r="D27" s="99" t="str">
        <f>A19</f>
        <v>AÇOUGUEIRO</v>
      </c>
      <c r="E27" s="49"/>
    </row>
    <row r="28" spans="1:6" ht="12.75" customHeight="1" x14ac:dyDescent="0.2">
      <c r="A28" s="99">
        <v>4</v>
      </c>
      <c r="B28" s="121" t="s">
        <v>22</v>
      </c>
      <c r="C28" s="121"/>
      <c r="D28" s="59">
        <v>42856</v>
      </c>
      <c r="E28" s="49"/>
    </row>
    <row r="29" spans="1:6" x14ac:dyDescent="0.2">
      <c r="A29" s="125"/>
      <c r="B29" s="125"/>
      <c r="C29" s="125"/>
      <c r="D29" s="125"/>
      <c r="E29" s="49"/>
    </row>
    <row r="30" spans="1:6" x14ac:dyDescent="0.2">
      <c r="A30" s="120" t="s">
        <v>23</v>
      </c>
      <c r="B30" s="120"/>
      <c r="C30" s="120"/>
      <c r="D30" s="120"/>
      <c r="E30" s="49"/>
    </row>
    <row r="31" spans="1:6" ht="12.75" customHeight="1" x14ac:dyDescent="0.2">
      <c r="A31" s="100">
        <v>1</v>
      </c>
      <c r="B31" s="119" t="s">
        <v>24</v>
      </c>
      <c r="C31" s="119"/>
      <c r="D31" s="100" t="s">
        <v>25</v>
      </c>
      <c r="E31" s="49"/>
    </row>
    <row r="32" spans="1:6" ht="27.75" customHeight="1" x14ac:dyDescent="0.2">
      <c r="A32" s="99" t="s">
        <v>26</v>
      </c>
      <c r="B32" s="121" t="s">
        <v>250</v>
      </c>
      <c r="C32" s="121"/>
      <c r="D32" s="74">
        <f>ROUND(((20/6)*30)*(ROUND(D26/220,2)),2)</f>
        <v>450</v>
      </c>
      <c r="E32" s="49"/>
      <c r="F32" s="110"/>
    </row>
    <row r="33" spans="1:7" ht="12.75" customHeight="1" x14ac:dyDescent="0.2">
      <c r="A33" s="99" t="s">
        <v>4</v>
      </c>
      <c r="B33" s="121" t="s">
        <v>163</v>
      </c>
      <c r="C33" s="121"/>
      <c r="D33" s="103">
        <v>0</v>
      </c>
      <c r="E33" s="49"/>
    </row>
    <row r="34" spans="1:7" ht="18" customHeight="1" x14ac:dyDescent="0.2">
      <c r="A34" s="99" t="s">
        <v>6</v>
      </c>
      <c r="B34" s="121" t="s">
        <v>251</v>
      </c>
      <c r="C34" s="121"/>
      <c r="D34" s="103"/>
      <c r="E34" s="49"/>
      <c r="F34" s="2"/>
    </row>
    <row r="35" spans="1:7" ht="36.75" customHeight="1" x14ac:dyDescent="0.2">
      <c r="A35" s="99" t="s">
        <v>8</v>
      </c>
      <c r="B35" s="121" t="s">
        <v>162</v>
      </c>
      <c r="C35" s="121"/>
      <c r="D35" s="103">
        <v>0</v>
      </c>
      <c r="E35" s="49"/>
      <c r="F35" s="3"/>
      <c r="G35" s="110"/>
    </row>
    <row r="36" spans="1:7" ht="24.75" customHeight="1" x14ac:dyDescent="0.2">
      <c r="A36" s="99" t="s">
        <v>28</v>
      </c>
      <c r="B36" s="126" t="s">
        <v>161</v>
      </c>
      <c r="C36" s="127"/>
      <c r="D36" s="103">
        <v>0</v>
      </c>
      <c r="E36" s="49"/>
      <c r="F36" s="3"/>
      <c r="G36" s="110"/>
    </row>
    <row r="37" spans="1:7" ht="32.25" customHeight="1" x14ac:dyDescent="0.2">
      <c r="A37" s="99" t="s">
        <v>29</v>
      </c>
      <c r="B37" s="126" t="s">
        <v>157</v>
      </c>
      <c r="C37" s="127"/>
      <c r="D37" s="103">
        <v>0</v>
      </c>
      <c r="E37" s="49"/>
      <c r="F37" s="3"/>
    </row>
    <row r="38" spans="1:7" ht="26.25" customHeight="1" x14ac:dyDescent="0.2">
      <c r="A38" s="99" t="s">
        <v>30</v>
      </c>
      <c r="B38" s="126" t="s">
        <v>158</v>
      </c>
      <c r="C38" s="127"/>
      <c r="D38" s="103">
        <v>0</v>
      </c>
      <c r="E38" s="49"/>
      <c r="F38" s="3"/>
    </row>
    <row r="39" spans="1:7" x14ac:dyDescent="0.2">
      <c r="A39" s="99" t="s">
        <v>31</v>
      </c>
      <c r="B39" s="121" t="s">
        <v>159</v>
      </c>
      <c r="C39" s="121"/>
      <c r="D39" s="74">
        <v>0</v>
      </c>
      <c r="E39" s="49"/>
      <c r="F39" s="3"/>
    </row>
    <row r="40" spans="1:7" x14ac:dyDescent="0.2">
      <c r="A40" s="99" t="s">
        <v>32</v>
      </c>
      <c r="B40" s="121" t="s">
        <v>160</v>
      </c>
      <c r="C40" s="121"/>
      <c r="D40" s="103">
        <v>0</v>
      </c>
      <c r="E40" s="49"/>
      <c r="F40" s="3"/>
    </row>
    <row r="41" spans="1:7" ht="12.75" customHeight="1" x14ac:dyDescent="0.2">
      <c r="A41" s="60"/>
      <c r="B41" s="119" t="s">
        <v>140</v>
      </c>
      <c r="C41" s="119"/>
      <c r="D41" s="61">
        <f>SUM(D32:D40)</f>
        <v>450</v>
      </c>
      <c r="E41" s="49"/>
      <c r="F41" s="3"/>
    </row>
    <row r="42" spans="1:7" x14ac:dyDescent="0.2">
      <c r="A42" s="128" t="s">
        <v>234</v>
      </c>
      <c r="B42" s="129"/>
      <c r="C42" s="129"/>
      <c r="D42" s="130"/>
      <c r="E42" s="49"/>
    </row>
    <row r="43" spans="1:7" ht="12.75" customHeight="1" x14ac:dyDescent="0.2">
      <c r="A43" s="122" t="s">
        <v>33</v>
      </c>
      <c r="B43" s="122"/>
      <c r="C43" s="122"/>
      <c r="D43" s="122"/>
      <c r="E43" s="49"/>
    </row>
    <row r="44" spans="1:7" x14ac:dyDescent="0.2">
      <c r="A44" s="122" t="s">
        <v>178</v>
      </c>
      <c r="B44" s="122"/>
      <c r="C44" s="122"/>
      <c r="D44" s="122"/>
      <c r="E44" s="49"/>
    </row>
    <row r="45" spans="1:7" x14ac:dyDescent="0.2">
      <c r="A45" s="100" t="s">
        <v>34</v>
      </c>
      <c r="B45" s="119" t="s">
        <v>35</v>
      </c>
      <c r="C45" s="119"/>
      <c r="D45" s="100" t="s">
        <v>25</v>
      </c>
      <c r="E45" s="49"/>
    </row>
    <row r="46" spans="1:7" ht="25.5" x14ac:dyDescent="0.2">
      <c r="A46" s="99" t="s">
        <v>26</v>
      </c>
      <c r="B46" s="17" t="s">
        <v>164</v>
      </c>
      <c r="C46" s="62" t="s">
        <v>36</v>
      </c>
      <c r="D46" s="103">
        <f>D41*0.0833</f>
        <v>37.484999999999999</v>
      </c>
      <c r="E46" s="49"/>
    </row>
    <row r="47" spans="1:7" ht="25.5" x14ac:dyDescent="0.2">
      <c r="A47" s="99" t="s">
        <v>4</v>
      </c>
      <c r="B47" s="17" t="s">
        <v>165</v>
      </c>
      <c r="C47" s="62" t="s">
        <v>36</v>
      </c>
      <c r="D47" s="103">
        <f>D41*0.0278</f>
        <v>12.51</v>
      </c>
      <c r="E47" s="49"/>
    </row>
    <row r="48" spans="1:7" x14ac:dyDescent="0.2">
      <c r="A48" s="118" t="s">
        <v>37</v>
      </c>
      <c r="B48" s="118"/>
      <c r="C48" s="118"/>
      <c r="D48" s="63">
        <f>SUM(D46:D47)</f>
        <v>49.994999999999997</v>
      </c>
      <c r="E48" s="49"/>
    </row>
    <row r="49" spans="1:5" ht="25.5" x14ac:dyDescent="0.2">
      <c r="A49" s="99" t="s">
        <v>6</v>
      </c>
      <c r="B49" s="17" t="s">
        <v>179</v>
      </c>
      <c r="C49" s="62" t="s">
        <v>36</v>
      </c>
      <c r="D49" s="103">
        <f>(D46+D47)*C62</f>
        <v>19.898010000000003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69.893010000000004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100" t="s">
        <v>39</v>
      </c>
      <c r="B53" s="64" t="s">
        <v>40</v>
      </c>
      <c r="C53" s="100" t="s">
        <v>41</v>
      </c>
      <c r="D53" s="100" t="s">
        <v>25</v>
      </c>
      <c r="E53" s="49"/>
    </row>
    <row r="54" spans="1:5" x14ac:dyDescent="0.2">
      <c r="A54" s="99" t="s">
        <v>26</v>
      </c>
      <c r="B54" s="17" t="s">
        <v>181</v>
      </c>
      <c r="C54" s="65">
        <v>0.2</v>
      </c>
      <c r="D54" s="103">
        <f t="shared" ref="D54:D61" si="0">C54*$D$41</f>
        <v>90</v>
      </c>
      <c r="E54" s="49" t="s">
        <v>42</v>
      </c>
    </row>
    <row r="55" spans="1:5" x14ac:dyDescent="0.2">
      <c r="A55" s="99" t="s">
        <v>4</v>
      </c>
      <c r="B55" s="17" t="s">
        <v>185</v>
      </c>
      <c r="C55" s="66">
        <v>2.5000000000000001E-2</v>
      </c>
      <c r="D55" s="103">
        <f t="shared" si="0"/>
        <v>11.25</v>
      </c>
      <c r="E55" s="49"/>
    </row>
    <row r="56" spans="1:5" x14ac:dyDescent="0.2">
      <c r="A56" s="99" t="s">
        <v>6</v>
      </c>
      <c r="B56" s="17" t="s">
        <v>188</v>
      </c>
      <c r="C56" s="65">
        <v>0.06</v>
      </c>
      <c r="D56" s="103">
        <f>C56*$D$41</f>
        <v>27</v>
      </c>
      <c r="E56" s="49" t="s">
        <v>42</v>
      </c>
    </row>
    <row r="57" spans="1:5" x14ac:dyDescent="0.2">
      <c r="A57" s="99" t="s">
        <v>8</v>
      </c>
      <c r="B57" s="17" t="s">
        <v>182</v>
      </c>
      <c r="C57" s="66">
        <v>1.4999999999999999E-2</v>
      </c>
      <c r="D57" s="103">
        <f t="shared" si="0"/>
        <v>6.75</v>
      </c>
      <c r="E57" s="49"/>
    </row>
    <row r="58" spans="1:5" x14ac:dyDescent="0.2">
      <c r="A58" s="99" t="s">
        <v>28</v>
      </c>
      <c r="B58" s="17" t="s">
        <v>183</v>
      </c>
      <c r="C58" s="66">
        <v>0.01</v>
      </c>
      <c r="D58" s="103">
        <f t="shared" si="0"/>
        <v>4.5</v>
      </c>
      <c r="E58" s="49"/>
    </row>
    <row r="59" spans="1:5" x14ac:dyDescent="0.2">
      <c r="A59" s="99" t="s">
        <v>29</v>
      </c>
      <c r="B59" s="17" t="s">
        <v>187</v>
      </c>
      <c r="C59" s="66">
        <v>6.0000000000000001E-3</v>
      </c>
      <c r="D59" s="103">
        <f t="shared" si="0"/>
        <v>2.7</v>
      </c>
      <c r="E59" s="49"/>
    </row>
    <row r="60" spans="1:5" x14ac:dyDescent="0.2">
      <c r="A60" s="99" t="s">
        <v>30</v>
      </c>
      <c r="B60" s="17" t="s">
        <v>184</v>
      </c>
      <c r="C60" s="66">
        <v>2E-3</v>
      </c>
      <c r="D60" s="103">
        <f t="shared" si="0"/>
        <v>0.9</v>
      </c>
      <c r="E60" s="49"/>
    </row>
    <row r="61" spans="1:5" x14ac:dyDescent="0.2">
      <c r="A61" s="99" t="s">
        <v>31</v>
      </c>
      <c r="B61" s="17" t="s">
        <v>186</v>
      </c>
      <c r="C61" s="65">
        <v>0.08</v>
      </c>
      <c r="D61" s="103">
        <f t="shared" si="0"/>
        <v>36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179.1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100" t="s">
        <v>34</v>
      </c>
      <c r="B65" s="119" t="s">
        <v>45</v>
      </c>
      <c r="C65" s="119"/>
      <c r="D65" s="100" t="s">
        <v>25</v>
      </c>
      <c r="E65" s="49"/>
    </row>
    <row r="66" spans="1:5" x14ac:dyDescent="0.2">
      <c r="A66" s="99" t="s">
        <v>26</v>
      </c>
      <c r="B66" s="121" t="s">
        <v>166</v>
      </c>
      <c r="C66" s="121"/>
      <c r="D66" s="79">
        <f>('TRANSPORTE ALTERNATIVO'!H5/12)+50</f>
        <v>89.827777777777783</v>
      </c>
      <c r="E66" s="49"/>
    </row>
    <row r="67" spans="1:5" ht="16.5" customHeight="1" x14ac:dyDescent="0.2">
      <c r="A67" s="99" t="s">
        <v>4</v>
      </c>
      <c r="B67" s="121" t="s">
        <v>141</v>
      </c>
      <c r="C67" s="121"/>
      <c r="D67" s="74">
        <v>0</v>
      </c>
      <c r="E67" s="49"/>
    </row>
    <row r="68" spans="1:5" ht="24" customHeight="1" x14ac:dyDescent="0.2">
      <c r="A68" s="99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99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99" t="s">
        <v>28</v>
      </c>
      <c r="B70" s="121" t="s">
        <v>156</v>
      </c>
      <c r="C70" s="121"/>
      <c r="D70" s="74">
        <v>0</v>
      </c>
      <c r="E70" s="51"/>
    </row>
    <row r="71" spans="1:5" ht="16.5" customHeight="1" x14ac:dyDescent="0.2">
      <c r="A71" s="99" t="s">
        <v>29</v>
      </c>
      <c r="B71" s="121" t="s">
        <v>143</v>
      </c>
      <c r="C71" s="121"/>
      <c r="D71" s="74">
        <v>87</v>
      </c>
      <c r="E71" s="49"/>
    </row>
    <row r="72" spans="1:5" ht="16.5" customHeight="1" x14ac:dyDescent="0.2">
      <c r="A72" s="99" t="s">
        <v>30</v>
      </c>
      <c r="B72" s="121" t="s">
        <v>144</v>
      </c>
      <c r="C72" s="121"/>
      <c r="D72" s="103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176.82777777777778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100">
        <v>2</v>
      </c>
      <c r="B76" s="119" t="s">
        <v>48</v>
      </c>
      <c r="C76" s="119"/>
      <c r="D76" s="100" t="s">
        <v>25</v>
      </c>
      <c r="E76" s="49"/>
    </row>
    <row r="77" spans="1:5" x14ac:dyDescent="0.2">
      <c r="A77" s="99" t="s">
        <v>34</v>
      </c>
      <c r="B77" s="121" t="s">
        <v>35</v>
      </c>
      <c r="C77" s="121"/>
      <c r="D77" s="103">
        <f>D50</f>
        <v>69.893010000000004</v>
      </c>
      <c r="E77" s="49"/>
    </row>
    <row r="78" spans="1:5" ht="16.5" customHeight="1" x14ac:dyDescent="0.2">
      <c r="A78" s="99" t="s">
        <v>39</v>
      </c>
      <c r="B78" s="121" t="s">
        <v>40</v>
      </c>
      <c r="C78" s="121"/>
      <c r="D78" s="103">
        <f>D62</f>
        <v>179.1</v>
      </c>
      <c r="E78" s="49"/>
    </row>
    <row r="79" spans="1:5" ht="16.5" customHeight="1" x14ac:dyDescent="0.2">
      <c r="A79" s="99" t="s">
        <v>49</v>
      </c>
      <c r="B79" s="121" t="s">
        <v>45</v>
      </c>
      <c r="C79" s="121"/>
      <c r="D79" s="103">
        <f>D73</f>
        <v>176.82777777777778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425.82078777777781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100">
        <v>3</v>
      </c>
      <c r="B83" s="119" t="s">
        <v>52</v>
      </c>
      <c r="C83" s="119"/>
      <c r="D83" s="100" t="s">
        <v>25</v>
      </c>
      <c r="E83" s="49"/>
    </row>
    <row r="84" spans="1:5" x14ac:dyDescent="0.2">
      <c r="A84" s="99" t="s">
        <v>26</v>
      </c>
      <c r="B84" s="121" t="s">
        <v>167</v>
      </c>
      <c r="C84" s="121"/>
      <c r="D84" s="103">
        <f>((D41/12)*0.05)</f>
        <v>1.875</v>
      </c>
      <c r="E84" s="49"/>
    </row>
    <row r="85" spans="1:5" ht="26.25" customHeight="1" x14ac:dyDescent="0.2">
      <c r="A85" s="99" t="s">
        <v>4</v>
      </c>
      <c r="B85" s="121" t="s">
        <v>168</v>
      </c>
      <c r="C85" s="121"/>
      <c r="D85" s="103">
        <f>(D84*C61)</f>
        <v>0.15</v>
      </c>
      <c r="E85" s="49"/>
    </row>
    <row r="86" spans="1:5" ht="25.5" x14ac:dyDescent="0.2">
      <c r="A86" s="99" t="s">
        <v>6</v>
      </c>
      <c r="B86" s="101" t="s">
        <v>169</v>
      </c>
      <c r="C86" s="62" t="s">
        <v>36</v>
      </c>
      <c r="D86" s="103">
        <f>D41*(0.08*0.5*0.05)</f>
        <v>0.9</v>
      </c>
      <c r="E86" s="49"/>
    </row>
    <row r="87" spans="1:5" ht="26.25" customHeight="1" x14ac:dyDescent="0.2">
      <c r="A87" s="99" t="s">
        <v>8</v>
      </c>
      <c r="B87" s="121" t="s">
        <v>170</v>
      </c>
      <c r="C87" s="121"/>
      <c r="D87" s="103">
        <f>D41*0.0194</f>
        <v>8.73</v>
      </c>
      <c r="E87" s="49"/>
    </row>
    <row r="88" spans="1:5" ht="30.75" customHeight="1" x14ac:dyDescent="0.2">
      <c r="A88" s="99" t="s">
        <v>28</v>
      </c>
      <c r="B88" s="121" t="s">
        <v>171</v>
      </c>
      <c r="C88" s="121"/>
      <c r="D88" s="103">
        <f>D87*C62</f>
        <v>3.4745400000000006</v>
      </c>
      <c r="E88" s="49"/>
    </row>
    <row r="89" spans="1:5" ht="30.75" customHeight="1" x14ac:dyDescent="0.2">
      <c r="A89" s="99" t="s">
        <v>29</v>
      </c>
      <c r="B89" s="101" t="s">
        <v>172</v>
      </c>
      <c r="C89" s="62" t="s">
        <v>36</v>
      </c>
      <c r="D89" s="103">
        <f>D41*(0.08*0.5)</f>
        <v>18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32.22954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537.495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100" t="s">
        <v>56</v>
      </c>
      <c r="B96" s="119" t="s">
        <v>57</v>
      </c>
      <c r="C96" s="119"/>
      <c r="D96" s="100" t="s">
        <v>25</v>
      </c>
      <c r="E96" s="49"/>
    </row>
    <row r="97" spans="1:5" x14ac:dyDescent="0.2">
      <c r="A97" s="99" t="s">
        <v>26</v>
      </c>
      <c r="B97" s="121" t="s">
        <v>241</v>
      </c>
      <c r="C97" s="121"/>
      <c r="D97" s="103">
        <f>D94*0.0833</f>
        <v>44.7733335</v>
      </c>
      <c r="E97" s="49"/>
    </row>
    <row r="98" spans="1:5" ht="16.5" customHeight="1" x14ac:dyDescent="0.2">
      <c r="A98" s="99" t="s">
        <v>4</v>
      </c>
      <c r="B98" s="121" t="s">
        <v>229</v>
      </c>
      <c r="C98" s="121"/>
      <c r="D98" s="103">
        <f>($D$94/30/12)*1</f>
        <v>1.4930416666666666</v>
      </c>
      <c r="E98" s="49"/>
    </row>
    <row r="99" spans="1:5" ht="16.5" customHeight="1" x14ac:dyDescent="0.2">
      <c r="A99" s="99" t="s">
        <v>6</v>
      </c>
      <c r="B99" s="121" t="s">
        <v>230</v>
      </c>
      <c r="C99" s="121"/>
      <c r="D99" s="103">
        <f>(($D$94/30/12)*5)*0.015</f>
        <v>0.111978125</v>
      </c>
      <c r="E99" s="49"/>
    </row>
    <row r="100" spans="1:5" ht="16.5" customHeight="1" x14ac:dyDescent="0.2">
      <c r="A100" s="99" t="s">
        <v>8</v>
      </c>
      <c r="B100" s="121" t="s">
        <v>231</v>
      </c>
      <c r="C100" s="121"/>
      <c r="D100" s="103">
        <f>(($D$94/30/12)*30)*0.08</f>
        <v>3.5832999999999999</v>
      </c>
      <c r="E100" s="49"/>
    </row>
    <row r="101" spans="1:5" ht="16.5" customHeight="1" x14ac:dyDescent="0.2">
      <c r="A101" s="99" t="s">
        <v>28</v>
      </c>
      <c r="B101" s="121" t="s">
        <v>232</v>
      </c>
      <c r="C101" s="121"/>
      <c r="D101" s="103">
        <f>(($D$94/30/12)*5)*0.4</f>
        <v>2.9860833333333332</v>
      </c>
      <c r="E101" s="49"/>
    </row>
    <row r="102" spans="1:5" ht="24.75" customHeight="1" x14ac:dyDescent="0.2">
      <c r="A102" s="99" t="s">
        <v>29</v>
      </c>
      <c r="B102" s="121" t="s">
        <v>173</v>
      </c>
      <c r="C102" s="121"/>
      <c r="D102" s="74">
        <f>(D97+D98+D99+D100+D101)*C62</f>
        <v>21.073199176750002</v>
      </c>
      <c r="E102" s="49"/>
    </row>
    <row r="103" spans="1:5" ht="41.25" customHeight="1" x14ac:dyDescent="0.2">
      <c r="A103" s="99" t="s">
        <v>30</v>
      </c>
      <c r="B103" s="101" t="s">
        <v>174</v>
      </c>
      <c r="C103" s="62" t="s">
        <v>36</v>
      </c>
      <c r="D103" s="103">
        <f>(((D41+(D41/3))*(4/12))/12)*0.02</f>
        <v>0.33333333333333337</v>
      </c>
      <c r="E103" s="49"/>
    </row>
    <row r="104" spans="1:5" ht="46.5" customHeight="1" x14ac:dyDescent="0.2">
      <c r="A104" s="99" t="s">
        <v>31</v>
      </c>
      <c r="B104" s="101" t="s">
        <v>175</v>
      </c>
      <c r="C104" s="62" t="s">
        <v>36</v>
      </c>
      <c r="D104" s="103">
        <f>D103*C62</f>
        <v>0.13266666666666671</v>
      </c>
      <c r="E104" s="49"/>
    </row>
    <row r="105" spans="1:5" ht="39" customHeight="1" x14ac:dyDescent="0.2">
      <c r="A105" s="99" t="s">
        <v>32</v>
      </c>
      <c r="B105" s="101" t="s">
        <v>176</v>
      </c>
      <c r="C105" s="62" t="s">
        <v>36</v>
      </c>
      <c r="D105" s="103">
        <f>(((D41+(D41/12))*(4/12))*0.02)*C62</f>
        <v>1.2935000000000003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75.780435801749988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100" t="s">
        <v>60</v>
      </c>
      <c r="B109" s="119" t="s">
        <v>61</v>
      </c>
      <c r="C109" s="119"/>
      <c r="D109" s="100" t="s">
        <v>25</v>
      </c>
      <c r="E109" s="49"/>
    </row>
    <row r="110" spans="1:5" x14ac:dyDescent="0.2">
      <c r="A110" s="99" t="s">
        <v>26</v>
      </c>
      <c r="B110" s="121" t="s">
        <v>62</v>
      </c>
      <c r="C110" s="121"/>
      <c r="D110" s="103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100">
        <v>4</v>
      </c>
      <c r="B114" s="119" t="s">
        <v>48</v>
      </c>
      <c r="C114" s="119"/>
      <c r="D114" s="100" t="s">
        <v>25</v>
      </c>
      <c r="E114" s="49"/>
    </row>
    <row r="115" spans="1:5" x14ac:dyDescent="0.2">
      <c r="A115" s="99" t="s">
        <v>56</v>
      </c>
      <c r="B115" s="121" t="s">
        <v>65</v>
      </c>
      <c r="C115" s="121"/>
      <c r="D115" s="103">
        <f>D106</f>
        <v>75.780435801749988</v>
      </c>
      <c r="E115" s="49"/>
    </row>
    <row r="116" spans="1:5" ht="16.5" customHeight="1" x14ac:dyDescent="0.2">
      <c r="A116" s="99" t="s">
        <v>60</v>
      </c>
      <c r="B116" s="121" t="s">
        <v>61</v>
      </c>
      <c r="C116" s="121"/>
      <c r="D116" s="103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75.780435801749988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100">
        <v>5</v>
      </c>
      <c r="B120" s="119" t="s">
        <v>67</v>
      </c>
      <c r="C120" s="119"/>
      <c r="D120" s="100" t="s">
        <v>25</v>
      </c>
      <c r="E120" s="49"/>
    </row>
    <row r="121" spans="1:5" x14ac:dyDescent="0.2">
      <c r="A121" s="99" t="s">
        <v>26</v>
      </c>
      <c r="B121" s="121" t="s">
        <v>68</v>
      </c>
      <c r="C121" s="121"/>
      <c r="D121" s="74">
        <f>UNIFORMES!K91</f>
        <v>152.34666666666666</v>
      </c>
      <c r="E121" s="49"/>
    </row>
    <row r="122" spans="1:5" ht="16.5" customHeight="1" x14ac:dyDescent="0.2">
      <c r="A122" s="99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99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99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99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152.34666666666666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100">
        <v>6</v>
      </c>
      <c r="B129" s="64" t="s">
        <v>75</v>
      </c>
      <c r="C129" s="100" t="s">
        <v>76</v>
      </c>
      <c r="D129" s="62" t="s">
        <v>25</v>
      </c>
      <c r="E129" s="49"/>
    </row>
    <row r="130" spans="1:5" x14ac:dyDescent="0.2">
      <c r="A130" s="99" t="s">
        <v>26</v>
      </c>
      <c r="B130" s="17" t="s">
        <v>77</v>
      </c>
      <c r="C130" s="80">
        <f>BDI!F15</f>
        <v>6.1633333333333325E-2</v>
      </c>
      <c r="D130" s="103">
        <f>D151*C130</f>
        <v>70.026402284173784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99" t="s">
        <v>4</v>
      </c>
      <c r="B132" s="17" t="s">
        <v>78</v>
      </c>
      <c r="C132" s="80">
        <f>BDI!F16</f>
        <v>5.6499999999999995E-2</v>
      </c>
      <c r="D132" s="103">
        <f>(D151+D130)*C132</f>
        <v>68.1505165379658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99" t="s">
        <v>6</v>
      </c>
      <c r="B134" s="17" t="s">
        <v>79</v>
      </c>
      <c r="C134" s="102"/>
      <c r="D134" s="99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102"/>
      <c r="D136" s="99"/>
      <c r="E136" s="49"/>
    </row>
    <row r="137" spans="1:5" x14ac:dyDescent="0.2">
      <c r="A137" s="142"/>
      <c r="B137" s="17" t="s">
        <v>81</v>
      </c>
      <c r="C137" s="102">
        <v>1.6500000000000001E-2</v>
      </c>
      <c r="D137" s="103">
        <f>($D$130+$D$132+$D$151)/(1-($C$137+$C$138+$C$140))*C137</f>
        <v>24.521104092860078</v>
      </c>
      <c r="E137" s="49"/>
    </row>
    <row r="138" spans="1:5" ht="12.75" customHeight="1" x14ac:dyDescent="0.2">
      <c r="A138" s="142"/>
      <c r="B138" s="17" t="s">
        <v>82</v>
      </c>
      <c r="C138" s="102">
        <v>7.5999999999999998E-2</v>
      </c>
      <c r="D138" s="103">
        <f>($D$130+$D$132+$D$151)/(1-($C$137+$C$138+$C$140))*C138</f>
        <v>112.94569157923429</v>
      </c>
      <c r="E138" s="49"/>
    </row>
    <row r="139" spans="1:5" x14ac:dyDescent="0.2">
      <c r="A139" s="142"/>
      <c r="B139" s="17" t="s">
        <v>83</v>
      </c>
      <c r="C139" s="102"/>
      <c r="D139" s="99"/>
      <c r="E139" s="49"/>
    </row>
    <row r="140" spans="1:5" x14ac:dyDescent="0.2">
      <c r="A140" s="142"/>
      <c r="B140" s="17" t="s">
        <v>84</v>
      </c>
      <c r="C140" s="134">
        <v>0.05</v>
      </c>
      <c r="D140" s="135">
        <f>($D$130+$D$132+$D$151)/(1-($C$137+$C$138+$C$140))*C140</f>
        <v>74.30637603896993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349.95009053320388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99" t="s">
        <v>26</v>
      </c>
      <c r="B146" s="121" t="s">
        <v>90</v>
      </c>
      <c r="C146" s="121"/>
      <c r="D146" s="103">
        <f>D41</f>
        <v>450</v>
      </c>
      <c r="E146" s="49"/>
    </row>
    <row r="147" spans="1:5" x14ac:dyDescent="0.2">
      <c r="A147" s="99" t="s">
        <v>4</v>
      </c>
      <c r="B147" s="121" t="s">
        <v>91</v>
      </c>
      <c r="C147" s="121"/>
      <c r="D147" s="103">
        <f>D80</f>
        <v>425.82078777777781</v>
      </c>
      <c r="E147" s="49"/>
    </row>
    <row r="148" spans="1:5" ht="26.25" customHeight="1" x14ac:dyDescent="0.2">
      <c r="A148" s="99" t="s">
        <v>6</v>
      </c>
      <c r="B148" s="121" t="s">
        <v>92</v>
      </c>
      <c r="C148" s="121"/>
      <c r="D148" s="103">
        <f>D90</f>
        <v>32.22954</v>
      </c>
      <c r="E148" s="49"/>
    </row>
    <row r="149" spans="1:5" ht="16.5" customHeight="1" x14ac:dyDescent="0.2">
      <c r="A149" s="99" t="s">
        <v>8</v>
      </c>
      <c r="B149" s="121" t="s">
        <v>93</v>
      </c>
      <c r="C149" s="121"/>
      <c r="D149" s="103">
        <f>D117</f>
        <v>75.780435801749988</v>
      </c>
      <c r="E149" s="49"/>
    </row>
    <row r="150" spans="1:5" ht="16.5" customHeight="1" x14ac:dyDescent="0.2">
      <c r="A150" s="99" t="s">
        <v>28</v>
      </c>
      <c r="B150" s="121" t="s">
        <v>94</v>
      </c>
      <c r="C150" s="121"/>
      <c r="D150" s="103">
        <f>D126</f>
        <v>152.34666666666666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1136.1774302461945</v>
      </c>
      <c r="E151" s="49"/>
    </row>
    <row r="152" spans="1:5" ht="16.5" customHeight="1" x14ac:dyDescent="0.2">
      <c r="A152" s="99" t="s">
        <v>29</v>
      </c>
      <c r="B152" s="121" t="s">
        <v>96</v>
      </c>
      <c r="C152" s="121"/>
      <c r="D152" s="103">
        <f>D142</f>
        <v>349.95009053320388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1486.1275207793983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A1:C1"/>
    <mergeCell ref="A2:D2"/>
    <mergeCell ref="A3:D3"/>
    <mergeCell ref="A4:D4"/>
    <mergeCell ref="A5:D5"/>
    <mergeCell ref="B6:D6"/>
    <mergeCell ref="B14:C14"/>
    <mergeCell ref="B15:C15"/>
    <mergeCell ref="A16:D16"/>
    <mergeCell ref="A17:D17"/>
    <mergeCell ref="B18:C18"/>
    <mergeCell ref="B19:C19"/>
    <mergeCell ref="B7:D7"/>
    <mergeCell ref="A8:D8"/>
    <mergeCell ref="A10:D10"/>
    <mergeCell ref="A11:D11"/>
    <mergeCell ref="B12:C12"/>
    <mergeCell ref="B13:C13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A128:D128"/>
    <mergeCell ref="A131:D131"/>
    <mergeCell ref="A133:D133"/>
    <mergeCell ref="A135:D135"/>
    <mergeCell ref="A136:A141"/>
    <mergeCell ref="C140:C141"/>
    <mergeCell ref="D140:D141"/>
    <mergeCell ref="B122:C122"/>
    <mergeCell ref="B123:C123"/>
    <mergeCell ref="B124:C124"/>
    <mergeCell ref="B125:C125"/>
    <mergeCell ref="A126:C126"/>
    <mergeCell ref="A127:D127"/>
    <mergeCell ref="B148:C148"/>
    <mergeCell ref="B149:C149"/>
    <mergeCell ref="B150:C150"/>
    <mergeCell ref="A151:C151"/>
    <mergeCell ref="B152:C152"/>
    <mergeCell ref="A153:C153"/>
    <mergeCell ref="A142:C142"/>
    <mergeCell ref="A143:D143"/>
    <mergeCell ref="A144:D144"/>
    <mergeCell ref="B145:C145"/>
    <mergeCell ref="B146:C146"/>
    <mergeCell ref="B147:C147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zoomScale="120" zoomScaleNormal="120" zoomScalePageLayoutView="80" workbookViewId="0">
      <selection activeCell="E17" sqref="E17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189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94" t="s">
        <v>26</v>
      </c>
      <c r="B12" s="111" t="s">
        <v>3</v>
      </c>
      <c r="C12" s="111"/>
      <c r="D12" s="94"/>
      <c r="E12" s="49"/>
    </row>
    <row r="13" spans="1:5" ht="12.75" customHeight="1" x14ac:dyDescent="0.2">
      <c r="A13" s="94" t="s">
        <v>4</v>
      </c>
      <c r="B13" s="111" t="s">
        <v>5</v>
      </c>
      <c r="C13" s="111"/>
      <c r="D13" s="94" t="s">
        <v>246</v>
      </c>
      <c r="E13" s="49"/>
    </row>
    <row r="14" spans="1:5" ht="12.75" customHeight="1" x14ac:dyDescent="0.2">
      <c r="A14" s="94" t="s">
        <v>6</v>
      </c>
      <c r="B14" s="111" t="s">
        <v>7</v>
      </c>
      <c r="C14" s="111"/>
      <c r="D14" s="94" t="s">
        <v>139</v>
      </c>
      <c r="E14" s="49"/>
    </row>
    <row r="15" spans="1:5" ht="12.75" customHeight="1" x14ac:dyDescent="0.2">
      <c r="A15" s="94" t="s">
        <v>8</v>
      </c>
      <c r="B15" s="111" t="s">
        <v>137</v>
      </c>
      <c r="C15" s="111"/>
      <c r="D15" s="94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5" x14ac:dyDescent="0.2">
      <c r="A17" s="120" t="s">
        <v>9</v>
      </c>
      <c r="B17" s="120"/>
      <c r="C17" s="120"/>
      <c r="D17" s="120"/>
      <c r="E17" s="49"/>
    </row>
    <row r="18" spans="1:5" x14ac:dyDescent="0.2">
      <c r="A18" s="96" t="s">
        <v>10</v>
      </c>
      <c r="B18" s="119" t="s">
        <v>11</v>
      </c>
      <c r="C18" s="119"/>
      <c r="D18" s="96" t="s">
        <v>12</v>
      </c>
      <c r="E18" s="49"/>
    </row>
    <row r="19" spans="1:5" x14ac:dyDescent="0.2">
      <c r="A19" s="94" t="str">
        <f>A4</f>
        <v>COZINHEIRO</v>
      </c>
      <c r="B19" s="111" t="s">
        <v>13</v>
      </c>
      <c r="C19" s="111"/>
      <c r="D19" s="94">
        <v>3</v>
      </c>
      <c r="E19" s="49" t="s">
        <v>14</v>
      </c>
    </row>
    <row r="20" spans="1:5" x14ac:dyDescent="0.2">
      <c r="A20" s="125"/>
      <c r="B20" s="125"/>
      <c r="C20" s="125"/>
      <c r="D20" s="125"/>
      <c r="E20" s="49"/>
    </row>
    <row r="21" spans="1:5" x14ac:dyDescent="0.2">
      <c r="A21" s="120" t="s">
        <v>15</v>
      </c>
      <c r="B21" s="120"/>
      <c r="C21" s="120"/>
      <c r="D21" s="120"/>
      <c r="E21" s="49"/>
    </row>
    <row r="22" spans="1:5" x14ac:dyDescent="0.2">
      <c r="A22" s="120" t="s">
        <v>16</v>
      </c>
      <c r="B22" s="120"/>
      <c r="C22" s="120"/>
      <c r="D22" s="120"/>
      <c r="E22" s="49"/>
    </row>
    <row r="23" spans="1:5" ht="15.75" customHeight="1" x14ac:dyDescent="0.2">
      <c r="A23" s="119" t="s">
        <v>17</v>
      </c>
      <c r="B23" s="119"/>
      <c r="C23" s="119"/>
      <c r="D23" s="119"/>
      <c r="E23" s="49"/>
    </row>
    <row r="24" spans="1:5" ht="23.65" customHeight="1" x14ac:dyDescent="0.2">
      <c r="A24" s="94">
        <v>1</v>
      </c>
      <c r="B24" s="121" t="s">
        <v>18</v>
      </c>
      <c r="C24" s="121"/>
      <c r="D24" s="94" t="str">
        <f>A19</f>
        <v>COZINHEIRO</v>
      </c>
      <c r="E24" s="49"/>
    </row>
    <row r="25" spans="1:5" ht="12.75" customHeight="1" x14ac:dyDescent="0.2">
      <c r="A25" s="94">
        <v>2</v>
      </c>
      <c r="B25" s="121" t="s">
        <v>19</v>
      </c>
      <c r="C25" s="121"/>
      <c r="D25" s="94" t="s">
        <v>227</v>
      </c>
      <c r="E25" s="49"/>
    </row>
    <row r="26" spans="1:5" ht="12.75" customHeight="1" x14ac:dyDescent="0.2">
      <c r="A26" s="94">
        <v>2</v>
      </c>
      <c r="B26" s="121" t="s">
        <v>20</v>
      </c>
      <c r="C26" s="121"/>
      <c r="D26" s="73">
        <v>1365.42</v>
      </c>
      <c r="E26" s="49"/>
    </row>
    <row r="27" spans="1:5" ht="23.65" customHeight="1" x14ac:dyDescent="0.2">
      <c r="A27" s="94">
        <v>3</v>
      </c>
      <c r="B27" s="121" t="s">
        <v>21</v>
      </c>
      <c r="C27" s="121"/>
      <c r="D27" s="94" t="str">
        <f>A19</f>
        <v>COZINHEIRO</v>
      </c>
      <c r="E27" s="49"/>
    </row>
    <row r="28" spans="1:5" ht="12.75" customHeight="1" x14ac:dyDescent="0.2">
      <c r="A28" s="94">
        <v>4</v>
      </c>
      <c r="B28" s="121" t="s">
        <v>22</v>
      </c>
      <c r="C28" s="121"/>
      <c r="D28" s="59">
        <v>43101</v>
      </c>
      <c r="E28" s="49"/>
    </row>
    <row r="29" spans="1:5" x14ac:dyDescent="0.2">
      <c r="A29" s="125"/>
      <c r="B29" s="125"/>
      <c r="C29" s="125"/>
      <c r="D29" s="125"/>
      <c r="E29" s="49"/>
    </row>
    <row r="30" spans="1:5" x14ac:dyDescent="0.2">
      <c r="A30" s="120" t="s">
        <v>23</v>
      </c>
      <c r="B30" s="120"/>
      <c r="C30" s="120"/>
      <c r="D30" s="120"/>
      <c r="E30" s="49"/>
    </row>
    <row r="31" spans="1:5" ht="12.75" customHeight="1" x14ac:dyDescent="0.2">
      <c r="A31" s="96">
        <v>1</v>
      </c>
      <c r="B31" s="119" t="s">
        <v>24</v>
      </c>
      <c r="C31" s="119"/>
      <c r="D31" s="96" t="s">
        <v>25</v>
      </c>
      <c r="E31" s="49"/>
    </row>
    <row r="32" spans="1:5" ht="12.75" customHeight="1" x14ac:dyDescent="0.2">
      <c r="A32" s="94" t="s">
        <v>26</v>
      </c>
      <c r="B32" s="121" t="s">
        <v>27</v>
      </c>
      <c r="C32" s="121"/>
      <c r="D32" s="74">
        <v>1365.42</v>
      </c>
      <c r="E32" s="49"/>
    </row>
    <row r="33" spans="1:6" ht="12.75" customHeight="1" x14ac:dyDescent="0.2">
      <c r="A33" s="94" t="s">
        <v>4</v>
      </c>
      <c r="B33" s="121" t="s">
        <v>163</v>
      </c>
      <c r="C33" s="121"/>
      <c r="D33" s="98">
        <v>0</v>
      </c>
      <c r="E33" s="49"/>
    </row>
    <row r="34" spans="1:6" ht="18" customHeight="1" x14ac:dyDescent="0.2">
      <c r="A34" s="94" t="s">
        <v>6</v>
      </c>
      <c r="B34" s="121" t="s">
        <v>242</v>
      </c>
      <c r="C34" s="121"/>
      <c r="D34" s="98">
        <f>20%*D32</f>
        <v>273.084</v>
      </c>
      <c r="E34" s="49"/>
      <c r="F34" s="2"/>
    </row>
    <row r="35" spans="1:6" ht="36.75" customHeight="1" x14ac:dyDescent="0.2">
      <c r="A35" s="94" t="s">
        <v>8</v>
      </c>
      <c r="B35" s="121" t="s">
        <v>162</v>
      </c>
      <c r="C35" s="121"/>
      <c r="D35" s="98">
        <v>0</v>
      </c>
      <c r="E35" s="49"/>
      <c r="F35" s="3"/>
    </row>
    <row r="36" spans="1:6" ht="24.75" customHeight="1" x14ac:dyDescent="0.2">
      <c r="A36" s="94" t="s">
        <v>28</v>
      </c>
      <c r="B36" s="126" t="s">
        <v>161</v>
      </c>
      <c r="C36" s="127"/>
      <c r="D36" s="98">
        <v>0</v>
      </c>
      <c r="E36" s="49"/>
      <c r="F36" s="3"/>
    </row>
    <row r="37" spans="1:6" ht="32.25" customHeight="1" x14ac:dyDescent="0.2">
      <c r="A37" s="94" t="s">
        <v>29</v>
      </c>
      <c r="B37" s="126" t="s">
        <v>157</v>
      </c>
      <c r="C37" s="127"/>
      <c r="D37" s="98">
        <v>0</v>
      </c>
      <c r="E37" s="49"/>
      <c r="F37" s="3"/>
    </row>
    <row r="38" spans="1:6" ht="26.25" customHeight="1" x14ac:dyDescent="0.2">
      <c r="A38" s="94" t="s">
        <v>30</v>
      </c>
      <c r="B38" s="126" t="s">
        <v>158</v>
      </c>
      <c r="C38" s="127"/>
      <c r="D38" s="98">
        <v>0</v>
      </c>
      <c r="E38" s="49"/>
      <c r="F38" s="3"/>
    </row>
    <row r="39" spans="1:6" x14ac:dyDescent="0.2">
      <c r="A39" s="94" t="s">
        <v>31</v>
      </c>
      <c r="B39" s="121" t="s">
        <v>159</v>
      </c>
      <c r="C39" s="121"/>
      <c r="D39" s="74">
        <v>26.67</v>
      </c>
      <c r="E39" s="49"/>
      <c r="F39" s="3"/>
    </row>
    <row r="40" spans="1:6" x14ac:dyDescent="0.2">
      <c r="A40" s="94" t="s">
        <v>32</v>
      </c>
      <c r="B40" s="121" t="s">
        <v>160</v>
      </c>
      <c r="C40" s="121"/>
      <c r="D40" s="98">
        <v>0</v>
      </c>
      <c r="E40" s="49"/>
      <c r="F40" s="3"/>
    </row>
    <row r="41" spans="1:6" ht="12.75" customHeight="1" x14ac:dyDescent="0.2">
      <c r="A41" s="60"/>
      <c r="B41" s="119" t="s">
        <v>140</v>
      </c>
      <c r="C41" s="119"/>
      <c r="D41" s="61">
        <f>SUM(D32:D40)</f>
        <v>1665.1740000000002</v>
      </c>
      <c r="E41" s="49"/>
      <c r="F41" s="3"/>
    </row>
    <row r="42" spans="1:6" x14ac:dyDescent="0.2">
      <c r="A42" s="128" t="s">
        <v>234</v>
      </c>
      <c r="B42" s="129"/>
      <c r="C42" s="129"/>
      <c r="D42" s="130"/>
      <c r="E42" s="49"/>
    </row>
    <row r="43" spans="1:6" ht="12.75" customHeight="1" x14ac:dyDescent="0.2">
      <c r="A43" s="122" t="s">
        <v>33</v>
      </c>
      <c r="B43" s="122"/>
      <c r="C43" s="122"/>
      <c r="D43" s="122"/>
      <c r="E43" s="49"/>
    </row>
    <row r="44" spans="1:6" x14ac:dyDescent="0.2">
      <c r="A44" s="122" t="s">
        <v>178</v>
      </c>
      <c r="B44" s="122"/>
      <c r="C44" s="122"/>
      <c r="D44" s="122"/>
      <c r="E44" s="49"/>
    </row>
    <row r="45" spans="1:6" x14ac:dyDescent="0.2">
      <c r="A45" s="96" t="s">
        <v>34</v>
      </c>
      <c r="B45" s="119" t="s">
        <v>35</v>
      </c>
      <c r="C45" s="119"/>
      <c r="D45" s="96" t="s">
        <v>25</v>
      </c>
      <c r="E45" s="49"/>
    </row>
    <row r="46" spans="1:6" ht="25.5" x14ac:dyDescent="0.2">
      <c r="A46" s="94" t="s">
        <v>26</v>
      </c>
      <c r="B46" s="17" t="s">
        <v>164</v>
      </c>
      <c r="C46" s="62" t="s">
        <v>36</v>
      </c>
      <c r="D46" s="98">
        <f>D41*0.0833</f>
        <v>138.70899420000001</v>
      </c>
      <c r="E46" s="49"/>
    </row>
    <row r="47" spans="1:6" ht="25.5" x14ac:dyDescent="0.2">
      <c r="A47" s="94" t="s">
        <v>4</v>
      </c>
      <c r="B47" s="17" t="s">
        <v>165</v>
      </c>
      <c r="C47" s="62" t="s">
        <v>36</v>
      </c>
      <c r="D47" s="98">
        <f>D41*0.0278</f>
        <v>46.291837200000003</v>
      </c>
      <c r="E47" s="49"/>
    </row>
    <row r="48" spans="1:6" x14ac:dyDescent="0.2">
      <c r="A48" s="118" t="s">
        <v>37</v>
      </c>
      <c r="B48" s="118"/>
      <c r="C48" s="118"/>
      <c r="D48" s="63">
        <f>SUM(D46:D47)</f>
        <v>185.00083140000001</v>
      </c>
      <c r="E48" s="49"/>
    </row>
    <row r="49" spans="1:5" ht="25.5" x14ac:dyDescent="0.2">
      <c r="A49" s="94" t="s">
        <v>6</v>
      </c>
      <c r="B49" s="17" t="s">
        <v>179</v>
      </c>
      <c r="C49" s="62" t="s">
        <v>36</v>
      </c>
      <c r="D49" s="98">
        <f>(D46+D47)*C62</f>
        <v>73.630330897200011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258.63116229720004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96" t="s">
        <v>39</v>
      </c>
      <c r="B53" s="64" t="s">
        <v>40</v>
      </c>
      <c r="C53" s="96" t="s">
        <v>41</v>
      </c>
      <c r="D53" s="96" t="s">
        <v>25</v>
      </c>
      <c r="E53" s="49"/>
    </row>
    <row r="54" spans="1:5" x14ac:dyDescent="0.2">
      <c r="A54" s="94" t="s">
        <v>26</v>
      </c>
      <c r="B54" s="17" t="s">
        <v>181</v>
      </c>
      <c r="C54" s="65">
        <v>0.2</v>
      </c>
      <c r="D54" s="98">
        <f t="shared" ref="D54:D61" si="0">C54*$D$41</f>
        <v>333.03480000000008</v>
      </c>
      <c r="E54" s="49" t="s">
        <v>42</v>
      </c>
    </row>
    <row r="55" spans="1:5" x14ac:dyDescent="0.2">
      <c r="A55" s="94" t="s">
        <v>4</v>
      </c>
      <c r="B55" s="17" t="s">
        <v>185</v>
      </c>
      <c r="C55" s="66">
        <v>2.5000000000000001E-2</v>
      </c>
      <c r="D55" s="98">
        <f t="shared" si="0"/>
        <v>41.629350000000009</v>
      </c>
      <c r="E55" s="49"/>
    </row>
    <row r="56" spans="1:5" x14ac:dyDescent="0.2">
      <c r="A56" s="94" t="s">
        <v>6</v>
      </c>
      <c r="B56" s="17" t="s">
        <v>188</v>
      </c>
      <c r="C56" s="65">
        <v>0.06</v>
      </c>
      <c r="D56" s="98">
        <f>C56*$D$41</f>
        <v>99.910440000000008</v>
      </c>
      <c r="E56" s="49" t="s">
        <v>42</v>
      </c>
    </row>
    <row r="57" spans="1:5" x14ac:dyDescent="0.2">
      <c r="A57" s="94" t="s">
        <v>8</v>
      </c>
      <c r="B57" s="17" t="s">
        <v>182</v>
      </c>
      <c r="C57" s="66">
        <v>1.4999999999999999E-2</v>
      </c>
      <c r="D57" s="98">
        <f t="shared" si="0"/>
        <v>24.977610000000002</v>
      </c>
      <c r="E57" s="49"/>
    </row>
    <row r="58" spans="1:5" x14ac:dyDescent="0.2">
      <c r="A58" s="94" t="s">
        <v>28</v>
      </c>
      <c r="B58" s="17" t="s">
        <v>183</v>
      </c>
      <c r="C58" s="66">
        <v>0.01</v>
      </c>
      <c r="D58" s="98">
        <f t="shared" si="0"/>
        <v>16.651740000000004</v>
      </c>
      <c r="E58" s="49"/>
    </row>
    <row r="59" spans="1:5" x14ac:dyDescent="0.2">
      <c r="A59" s="94" t="s">
        <v>29</v>
      </c>
      <c r="B59" s="17" t="s">
        <v>187</v>
      </c>
      <c r="C59" s="66">
        <v>6.0000000000000001E-3</v>
      </c>
      <c r="D59" s="98">
        <f t="shared" si="0"/>
        <v>9.9910440000000023</v>
      </c>
      <c r="E59" s="49"/>
    </row>
    <row r="60" spans="1:5" x14ac:dyDescent="0.2">
      <c r="A60" s="94" t="s">
        <v>30</v>
      </c>
      <c r="B60" s="17" t="s">
        <v>184</v>
      </c>
      <c r="C60" s="66">
        <v>2E-3</v>
      </c>
      <c r="D60" s="98">
        <f t="shared" si="0"/>
        <v>3.3303480000000003</v>
      </c>
      <c r="E60" s="49"/>
    </row>
    <row r="61" spans="1:5" x14ac:dyDescent="0.2">
      <c r="A61" s="94" t="s">
        <v>31</v>
      </c>
      <c r="B61" s="17" t="s">
        <v>186</v>
      </c>
      <c r="C61" s="65">
        <v>0.08</v>
      </c>
      <c r="D61" s="98">
        <f t="shared" si="0"/>
        <v>133.21392000000003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662.73925200000008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96" t="s">
        <v>34</v>
      </c>
      <c r="B65" s="119" t="s">
        <v>45</v>
      </c>
      <c r="C65" s="119"/>
      <c r="D65" s="96" t="s">
        <v>25</v>
      </c>
      <c r="E65" s="49"/>
    </row>
    <row r="66" spans="1:5" x14ac:dyDescent="0.2">
      <c r="A66" s="94" t="s">
        <v>26</v>
      </c>
      <c r="B66" s="121" t="s">
        <v>244</v>
      </c>
      <c r="C66" s="121"/>
      <c r="D66" s="79">
        <f>6*2*25.22-(D32*0.06)</f>
        <v>220.71479999999997</v>
      </c>
      <c r="E66" s="49"/>
    </row>
    <row r="67" spans="1:5" ht="16.5" customHeight="1" x14ac:dyDescent="0.2">
      <c r="A67" s="94" t="s">
        <v>4</v>
      </c>
      <c r="B67" s="121" t="s">
        <v>141</v>
      </c>
      <c r="C67" s="121"/>
      <c r="D67" s="74">
        <f>(14*21.01)-((14*21.01)*0.05)</f>
        <v>279.43300000000005</v>
      </c>
      <c r="E67" s="49"/>
    </row>
    <row r="68" spans="1:5" ht="24" customHeight="1" x14ac:dyDescent="0.2">
      <c r="A68" s="94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94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94" t="s">
        <v>28</v>
      </c>
      <c r="B70" s="121" t="s">
        <v>156</v>
      </c>
      <c r="C70" s="121"/>
      <c r="D70" s="74">
        <v>22.7</v>
      </c>
      <c r="E70" s="51"/>
    </row>
    <row r="71" spans="1:5" ht="16.5" customHeight="1" x14ac:dyDescent="0.2">
      <c r="A71" s="94" t="s">
        <v>29</v>
      </c>
      <c r="B71" s="121" t="s">
        <v>143</v>
      </c>
      <c r="C71" s="121"/>
      <c r="D71" s="74">
        <v>110</v>
      </c>
      <c r="E71" s="49"/>
    </row>
    <row r="72" spans="1:5" ht="16.5" customHeight="1" x14ac:dyDescent="0.2">
      <c r="A72" s="94" t="s">
        <v>30</v>
      </c>
      <c r="B72" s="121" t="s">
        <v>144</v>
      </c>
      <c r="C72" s="121"/>
      <c r="D72" s="98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632.84780000000001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96">
        <v>2</v>
      </c>
      <c r="B76" s="119" t="s">
        <v>48</v>
      </c>
      <c r="C76" s="119"/>
      <c r="D76" s="96" t="s">
        <v>25</v>
      </c>
      <c r="E76" s="49"/>
    </row>
    <row r="77" spans="1:5" x14ac:dyDescent="0.2">
      <c r="A77" s="94" t="s">
        <v>34</v>
      </c>
      <c r="B77" s="121" t="s">
        <v>35</v>
      </c>
      <c r="C77" s="121"/>
      <c r="D77" s="98">
        <f>D50</f>
        <v>258.63116229720004</v>
      </c>
      <c r="E77" s="49"/>
    </row>
    <row r="78" spans="1:5" ht="16.5" customHeight="1" x14ac:dyDescent="0.2">
      <c r="A78" s="94" t="s">
        <v>39</v>
      </c>
      <c r="B78" s="121" t="s">
        <v>40</v>
      </c>
      <c r="C78" s="121"/>
      <c r="D78" s="98">
        <f>D62</f>
        <v>662.73925200000008</v>
      </c>
      <c r="E78" s="49"/>
    </row>
    <row r="79" spans="1:5" ht="16.5" customHeight="1" x14ac:dyDescent="0.2">
      <c r="A79" s="94" t="s">
        <v>49</v>
      </c>
      <c r="B79" s="121" t="s">
        <v>45</v>
      </c>
      <c r="C79" s="121"/>
      <c r="D79" s="98">
        <f>D73</f>
        <v>632.84780000000001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1554.2182142972001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96">
        <v>3</v>
      </c>
      <c r="B83" s="119" t="s">
        <v>52</v>
      </c>
      <c r="C83" s="119"/>
      <c r="D83" s="96" t="s">
        <v>25</v>
      </c>
      <c r="E83" s="49"/>
    </row>
    <row r="84" spans="1:5" x14ac:dyDescent="0.2">
      <c r="A84" s="94" t="s">
        <v>26</v>
      </c>
      <c r="B84" s="121" t="s">
        <v>167</v>
      </c>
      <c r="C84" s="121"/>
      <c r="D84" s="98">
        <f>((D41/12)*0.05)</f>
        <v>6.9382250000000019</v>
      </c>
      <c r="E84" s="49"/>
    </row>
    <row r="85" spans="1:5" ht="26.25" customHeight="1" x14ac:dyDescent="0.2">
      <c r="A85" s="94" t="s">
        <v>4</v>
      </c>
      <c r="B85" s="121" t="s">
        <v>168</v>
      </c>
      <c r="C85" s="121"/>
      <c r="D85" s="98">
        <f>(D84*C61)</f>
        <v>0.55505800000000016</v>
      </c>
      <c r="E85" s="49"/>
    </row>
    <row r="86" spans="1:5" ht="25.5" x14ac:dyDescent="0.2">
      <c r="A86" s="94" t="s">
        <v>6</v>
      </c>
      <c r="B86" s="95" t="s">
        <v>169</v>
      </c>
      <c r="C86" s="62" t="s">
        <v>36</v>
      </c>
      <c r="D86" s="98">
        <f>D41*(0.08*0.5*0.05)</f>
        <v>3.3303480000000003</v>
      </c>
      <c r="E86" s="49"/>
    </row>
    <row r="87" spans="1:5" ht="26.25" customHeight="1" x14ac:dyDescent="0.2">
      <c r="A87" s="94" t="s">
        <v>8</v>
      </c>
      <c r="B87" s="121" t="s">
        <v>170</v>
      </c>
      <c r="C87" s="121"/>
      <c r="D87" s="98">
        <f>D41*0.0194</f>
        <v>32.304375600000007</v>
      </c>
      <c r="E87" s="49"/>
    </row>
    <row r="88" spans="1:5" ht="30.75" customHeight="1" x14ac:dyDescent="0.2">
      <c r="A88" s="94" t="s">
        <v>28</v>
      </c>
      <c r="B88" s="121" t="s">
        <v>171</v>
      </c>
      <c r="C88" s="121"/>
      <c r="D88" s="98">
        <f>D87*C62</f>
        <v>12.857141488800005</v>
      </c>
      <c r="E88" s="49"/>
    </row>
    <row r="89" spans="1:5" ht="30.75" customHeight="1" x14ac:dyDescent="0.2">
      <c r="A89" s="94" t="s">
        <v>29</v>
      </c>
      <c r="B89" s="95" t="s">
        <v>172</v>
      </c>
      <c r="C89" s="62" t="s">
        <v>36</v>
      </c>
      <c r="D89" s="98">
        <f>D41*(0.08*0.5)</f>
        <v>66.606960000000015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119.26176008880003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1988.9348314000001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96" t="s">
        <v>56</v>
      </c>
      <c r="B96" s="119" t="s">
        <v>57</v>
      </c>
      <c r="C96" s="119"/>
      <c r="D96" s="96" t="s">
        <v>25</v>
      </c>
      <c r="E96" s="49"/>
    </row>
    <row r="97" spans="1:5" x14ac:dyDescent="0.2">
      <c r="A97" s="94" t="s">
        <v>26</v>
      </c>
      <c r="B97" s="121" t="s">
        <v>241</v>
      </c>
      <c r="C97" s="121"/>
      <c r="D97" s="98">
        <f>D94*0.0833</f>
        <v>165.67827145562001</v>
      </c>
      <c r="E97" s="49"/>
    </row>
    <row r="98" spans="1:5" ht="16.5" customHeight="1" x14ac:dyDescent="0.2">
      <c r="A98" s="94" t="s">
        <v>4</v>
      </c>
      <c r="B98" s="121" t="s">
        <v>229</v>
      </c>
      <c r="C98" s="121"/>
      <c r="D98" s="98">
        <f>($D$94/30/12)*1</f>
        <v>5.5248189761111108</v>
      </c>
      <c r="E98" s="49"/>
    </row>
    <row r="99" spans="1:5" ht="16.5" customHeight="1" x14ac:dyDescent="0.2">
      <c r="A99" s="94" t="s">
        <v>6</v>
      </c>
      <c r="B99" s="121" t="s">
        <v>230</v>
      </c>
      <c r="C99" s="121"/>
      <c r="D99" s="98">
        <f>(($D$94/30/12)*5)*0.015</f>
        <v>0.4143614232083333</v>
      </c>
      <c r="E99" s="49"/>
    </row>
    <row r="100" spans="1:5" ht="16.5" customHeight="1" x14ac:dyDescent="0.2">
      <c r="A100" s="94" t="s">
        <v>8</v>
      </c>
      <c r="B100" s="121" t="s">
        <v>231</v>
      </c>
      <c r="C100" s="121"/>
      <c r="D100" s="98">
        <f>(($D$94/30/12)*30)*0.08</f>
        <v>13.259565542666667</v>
      </c>
      <c r="E100" s="49"/>
    </row>
    <row r="101" spans="1:5" ht="16.5" customHeight="1" x14ac:dyDescent="0.2">
      <c r="A101" s="94" t="s">
        <v>28</v>
      </c>
      <c r="B101" s="121" t="s">
        <v>232</v>
      </c>
      <c r="C101" s="121"/>
      <c r="D101" s="98">
        <f>(($D$94/30/12)*5)*0.4</f>
        <v>11.049637952222222</v>
      </c>
      <c r="E101" s="49"/>
    </row>
    <row r="102" spans="1:5" ht="24.75" customHeight="1" x14ac:dyDescent="0.2">
      <c r="A102" s="94" t="s">
        <v>29</v>
      </c>
      <c r="B102" s="121" t="s">
        <v>173</v>
      </c>
      <c r="C102" s="121"/>
      <c r="D102" s="74">
        <f>(D97+D98+D99+D100+D101)*C62</f>
        <v>77.978808829231696</v>
      </c>
      <c r="E102" s="49"/>
    </row>
    <row r="103" spans="1:5" ht="41.25" customHeight="1" x14ac:dyDescent="0.2">
      <c r="A103" s="94" t="s">
        <v>30</v>
      </c>
      <c r="B103" s="95" t="s">
        <v>174</v>
      </c>
      <c r="C103" s="62" t="s">
        <v>36</v>
      </c>
      <c r="D103" s="98">
        <f>(((D41+(D41/3))*(4/12))/12)*0.02</f>
        <v>1.2334622222222225</v>
      </c>
      <c r="E103" s="49"/>
    </row>
    <row r="104" spans="1:5" ht="46.5" customHeight="1" x14ac:dyDescent="0.2">
      <c r="A104" s="94" t="s">
        <v>31</v>
      </c>
      <c r="B104" s="95" t="s">
        <v>175</v>
      </c>
      <c r="C104" s="62" t="s">
        <v>36</v>
      </c>
      <c r="D104" s="98">
        <f>D103*C62</f>
        <v>0.49091796444444463</v>
      </c>
      <c r="E104" s="49"/>
    </row>
    <row r="105" spans="1:5" ht="39" customHeight="1" x14ac:dyDescent="0.2">
      <c r="A105" s="94" t="s">
        <v>32</v>
      </c>
      <c r="B105" s="95" t="s">
        <v>176</v>
      </c>
      <c r="C105" s="62" t="s">
        <v>36</v>
      </c>
      <c r="D105" s="98">
        <f>(((D41+(D41/12))*(4/12))*0.02)*C62</f>
        <v>4.7864501533333348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280.41629451906005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96" t="s">
        <v>60</v>
      </c>
      <c r="B109" s="119" t="s">
        <v>61</v>
      </c>
      <c r="C109" s="119"/>
      <c r="D109" s="96" t="s">
        <v>25</v>
      </c>
      <c r="E109" s="49"/>
    </row>
    <row r="110" spans="1:5" x14ac:dyDescent="0.2">
      <c r="A110" s="94" t="s">
        <v>26</v>
      </c>
      <c r="B110" s="121" t="s">
        <v>62</v>
      </c>
      <c r="C110" s="121"/>
      <c r="D110" s="98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96">
        <v>4</v>
      </c>
      <c r="B114" s="119" t="s">
        <v>48</v>
      </c>
      <c r="C114" s="119"/>
      <c r="D114" s="96" t="s">
        <v>25</v>
      </c>
      <c r="E114" s="49"/>
    </row>
    <row r="115" spans="1:5" x14ac:dyDescent="0.2">
      <c r="A115" s="94" t="s">
        <v>56</v>
      </c>
      <c r="B115" s="121" t="s">
        <v>65</v>
      </c>
      <c r="C115" s="121"/>
      <c r="D115" s="98">
        <f>D106</f>
        <v>280.41629451906005</v>
      </c>
      <c r="E115" s="49"/>
    </row>
    <row r="116" spans="1:5" ht="16.5" customHeight="1" x14ac:dyDescent="0.2">
      <c r="A116" s="94" t="s">
        <v>60</v>
      </c>
      <c r="B116" s="121" t="s">
        <v>61</v>
      </c>
      <c r="C116" s="121"/>
      <c r="D116" s="98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280.41629451906005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96">
        <v>5</v>
      </c>
      <c r="B120" s="119" t="s">
        <v>67</v>
      </c>
      <c r="C120" s="119"/>
      <c r="D120" s="96" t="s">
        <v>25</v>
      </c>
      <c r="E120" s="49"/>
    </row>
    <row r="121" spans="1:5" x14ac:dyDescent="0.2">
      <c r="A121" s="94" t="s">
        <v>26</v>
      </c>
      <c r="B121" s="121" t="s">
        <v>68</v>
      </c>
      <c r="C121" s="121"/>
      <c r="D121" s="74">
        <f>UNIFORMES!K29</f>
        <v>264.67</v>
      </c>
      <c r="E121" s="49"/>
    </row>
    <row r="122" spans="1:5" ht="16.5" customHeight="1" x14ac:dyDescent="0.2">
      <c r="A122" s="94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94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94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94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264.67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96">
        <v>6</v>
      </c>
      <c r="B129" s="64" t="s">
        <v>75</v>
      </c>
      <c r="C129" s="96" t="s">
        <v>76</v>
      </c>
      <c r="D129" s="62" t="s">
        <v>25</v>
      </c>
      <c r="E129" s="49"/>
    </row>
    <row r="130" spans="1:5" x14ac:dyDescent="0.2">
      <c r="A130" s="94" t="s">
        <v>26</v>
      </c>
      <c r="B130" s="17" t="s">
        <v>77</v>
      </c>
      <c r="C130" s="80">
        <f>BDI!G5</f>
        <v>4.2925000000000005E-2</v>
      </c>
      <c r="D130" s="98">
        <f>D151*C130</f>
        <v>166.70955104274975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94" t="s">
        <v>4</v>
      </c>
      <c r="B132" s="17" t="s">
        <v>78</v>
      </c>
      <c r="C132" s="80">
        <f>BDI!G6</f>
        <v>3.6299999999999999E-2</v>
      </c>
      <c r="D132" s="98">
        <f>(D151+D130)*C132</f>
        <v>147.03132846410551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94" t="s">
        <v>6</v>
      </c>
      <c r="B134" s="17" t="s">
        <v>79</v>
      </c>
      <c r="C134" s="97"/>
      <c r="D134" s="94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97"/>
      <c r="D136" s="94"/>
      <c r="E136" s="49"/>
    </row>
    <row r="137" spans="1:5" x14ac:dyDescent="0.2">
      <c r="A137" s="142"/>
      <c r="B137" s="17" t="s">
        <v>81</v>
      </c>
      <c r="C137" s="97">
        <v>1.6500000000000001E-2</v>
      </c>
      <c r="D137" s="98">
        <f>($D$130+$D$132+$D$151)/(1-($C$137+$C$138+$C$140))*C137</f>
        <v>79.379299654781235</v>
      </c>
      <c r="E137" s="49"/>
    </row>
    <row r="138" spans="1:5" ht="12.75" customHeight="1" x14ac:dyDescent="0.2">
      <c r="A138" s="142"/>
      <c r="B138" s="17" t="s">
        <v>82</v>
      </c>
      <c r="C138" s="97">
        <v>7.5999999999999998E-2</v>
      </c>
      <c r="D138" s="98">
        <f>($D$130+$D$132+$D$151)/(1-($C$137+$C$138+$C$140))*C138</f>
        <v>365.62586507656806</v>
      </c>
      <c r="E138" s="49"/>
    </row>
    <row r="139" spans="1:5" x14ac:dyDescent="0.2">
      <c r="A139" s="142"/>
      <c r="B139" s="17" t="s">
        <v>83</v>
      </c>
      <c r="C139" s="97"/>
      <c r="D139" s="94"/>
      <c r="E139" s="49"/>
    </row>
    <row r="140" spans="1:5" x14ac:dyDescent="0.2">
      <c r="A140" s="142"/>
      <c r="B140" s="17" t="s">
        <v>84</v>
      </c>
      <c r="C140" s="134">
        <v>3.5000000000000003E-2</v>
      </c>
      <c r="D140" s="135">
        <f>($D$130+$D$132+$D$151)/(1-($C$137+$C$138+$C$140))*C140</f>
        <v>168.38033260105109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927.12637683925573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94" t="s">
        <v>26</v>
      </c>
      <c r="B146" s="121" t="s">
        <v>90</v>
      </c>
      <c r="C146" s="121"/>
      <c r="D146" s="98">
        <f>D41</f>
        <v>1665.1740000000002</v>
      </c>
      <c r="E146" s="49"/>
    </row>
    <row r="147" spans="1:5" x14ac:dyDescent="0.2">
      <c r="A147" s="94" t="s">
        <v>4</v>
      </c>
      <c r="B147" s="121" t="s">
        <v>91</v>
      </c>
      <c r="C147" s="121"/>
      <c r="D147" s="98">
        <f>D80</f>
        <v>1554.2182142972001</v>
      </c>
      <c r="E147" s="49"/>
    </row>
    <row r="148" spans="1:5" ht="26.25" customHeight="1" x14ac:dyDescent="0.2">
      <c r="A148" s="94" t="s">
        <v>6</v>
      </c>
      <c r="B148" s="121" t="s">
        <v>92</v>
      </c>
      <c r="C148" s="121"/>
      <c r="D148" s="98">
        <f>D90</f>
        <v>119.26176008880003</v>
      </c>
      <c r="E148" s="49"/>
    </row>
    <row r="149" spans="1:5" ht="16.5" customHeight="1" x14ac:dyDescent="0.2">
      <c r="A149" s="94" t="s">
        <v>8</v>
      </c>
      <c r="B149" s="121" t="s">
        <v>93</v>
      </c>
      <c r="C149" s="121"/>
      <c r="D149" s="98">
        <f>D117</f>
        <v>280.41629451906005</v>
      </c>
      <c r="E149" s="49"/>
    </row>
    <row r="150" spans="1:5" ht="16.5" customHeight="1" x14ac:dyDescent="0.2">
      <c r="A150" s="94" t="s">
        <v>28</v>
      </c>
      <c r="B150" s="121" t="s">
        <v>94</v>
      </c>
      <c r="C150" s="121"/>
      <c r="D150" s="98">
        <f>D126</f>
        <v>264.67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3883.7402689050609</v>
      </c>
      <c r="E151" s="49"/>
    </row>
    <row r="152" spans="1:5" ht="16.5" customHeight="1" x14ac:dyDescent="0.2">
      <c r="A152" s="94" t="s">
        <v>29</v>
      </c>
      <c r="B152" s="121" t="s">
        <v>96</v>
      </c>
      <c r="C152" s="121"/>
      <c r="D152" s="98">
        <f>D142</f>
        <v>927.12637683925573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4810.8666457443169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B148:C148"/>
    <mergeCell ref="B149:C149"/>
    <mergeCell ref="B150:C150"/>
    <mergeCell ref="A151:C151"/>
    <mergeCell ref="B152:C152"/>
    <mergeCell ref="A153:C153"/>
    <mergeCell ref="A142:C142"/>
    <mergeCell ref="A143:D143"/>
    <mergeCell ref="A144:D144"/>
    <mergeCell ref="B145:C145"/>
    <mergeCell ref="B146:C146"/>
    <mergeCell ref="B147:C147"/>
    <mergeCell ref="A128:D128"/>
    <mergeCell ref="A131:D131"/>
    <mergeCell ref="A133:D133"/>
    <mergeCell ref="A135:D135"/>
    <mergeCell ref="A136:A141"/>
    <mergeCell ref="C140:C141"/>
    <mergeCell ref="D140:D141"/>
    <mergeCell ref="B122:C122"/>
    <mergeCell ref="B123:C123"/>
    <mergeCell ref="B124:C124"/>
    <mergeCell ref="B125:C125"/>
    <mergeCell ref="A126:C126"/>
    <mergeCell ref="A127:D127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B18:C18"/>
    <mergeCell ref="B19:C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zoomScale="120" zoomScaleNormal="120" zoomScalePageLayoutView="80" workbookViewId="0">
      <selection activeCell="H15" sqref="H15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189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94" t="s">
        <v>26</v>
      </c>
      <c r="B12" s="111" t="s">
        <v>3</v>
      </c>
      <c r="C12" s="111"/>
      <c r="D12" s="94"/>
      <c r="E12" s="49"/>
    </row>
    <row r="13" spans="1:5" ht="12.75" customHeight="1" x14ac:dyDescent="0.2">
      <c r="A13" s="94" t="s">
        <v>4</v>
      </c>
      <c r="B13" s="111" t="s">
        <v>5</v>
      </c>
      <c r="C13" s="111"/>
      <c r="D13" s="94" t="s">
        <v>246</v>
      </c>
      <c r="E13" s="49"/>
    </row>
    <row r="14" spans="1:5" ht="12.75" customHeight="1" x14ac:dyDescent="0.2">
      <c r="A14" s="94" t="s">
        <v>6</v>
      </c>
      <c r="B14" s="111" t="s">
        <v>7</v>
      </c>
      <c r="C14" s="111"/>
      <c r="D14" s="94" t="s">
        <v>139</v>
      </c>
      <c r="E14" s="49"/>
    </row>
    <row r="15" spans="1:5" ht="12.75" customHeight="1" x14ac:dyDescent="0.2">
      <c r="A15" s="94" t="s">
        <v>8</v>
      </c>
      <c r="B15" s="111" t="s">
        <v>137</v>
      </c>
      <c r="C15" s="111"/>
      <c r="D15" s="94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5" x14ac:dyDescent="0.2">
      <c r="A17" s="120" t="s">
        <v>9</v>
      </c>
      <c r="B17" s="120"/>
      <c r="C17" s="120"/>
      <c r="D17" s="120"/>
      <c r="E17" s="49"/>
    </row>
    <row r="18" spans="1:5" x14ac:dyDescent="0.2">
      <c r="A18" s="96" t="s">
        <v>10</v>
      </c>
      <c r="B18" s="119" t="s">
        <v>11</v>
      </c>
      <c r="C18" s="119"/>
      <c r="D18" s="96" t="s">
        <v>12</v>
      </c>
      <c r="E18" s="49"/>
    </row>
    <row r="19" spans="1:5" x14ac:dyDescent="0.2">
      <c r="A19" s="94" t="str">
        <f>A4</f>
        <v>COZINHEIRO</v>
      </c>
      <c r="B19" s="111" t="s">
        <v>13</v>
      </c>
      <c r="C19" s="111"/>
      <c r="D19" s="94">
        <v>1</v>
      </c>
      <c r="E19" s="49" t="s">
        <v>14</v>
      </c>
    </row>
    <row r="20" spans="1:5" x14ac:dyDescent="0.2">
      <c r="A20" s="125"/>
      <c r="B20" s="125"/>
      <c r="C20" s="125"/>
      <c r="D20" s="125"/>
      <c r="E20" s="49"/>
    </row>
    <row r="21" spans="1:5" x14ac:dyDescent="0.2">
      <c r="A21" s="120" t="s">
        <v>15</v>
      </c>
      <c r="B21" s="120"/>
      <c r="C21" s="120"/>
      <c r="D21" s="120"/>
      <c r="E21" s="49"/>
    </row>
    <row r="22" spans="1:5" x14ac:dyDescent="0.2">
      <c r="A22" s="120" t="s">
        <v>16</v>
      </c>
      <c r="B22" s="120"/>
      <c r="C22" s="120"/>
      <c r="D22" s="120"/>
      <c r="E22" s="49"/>
    </row>
    <row r="23" spans="1:5" ht="15.75" customHeight="1" x14ac:dyDescent="0.2">
      <c r="A23" s="119" t="s">
        <v>17</v>
      </c>
      <c r="B23" s="119"/>
      <c r="C23" s="119"/>
      <c r="D23" s="119"/>
      <c r="E23" s="49"/>
    </row>
    <row r="24" spans="1:5" ht="23.65" customHeight="1" x14ac:dyDescent="0.2">
      <c r="A24" s="94">
        <v>1</v>
      </c>
      <c r="B24" s="121" t="s">
        <v>18</v>
      </c>
      <c r="C24" s="121"/>
      <c r="D24" s="94" t="str">
        <f>A19</f>
        <v>COZINHEIRO</v>
      </c>
      <c r="E24" s="49"/>
    </row>
    <row r="25" spans="1:5" ht="12.75" customHeight="1" x14ac:dyDescent="0.2">
      <c r="A25" s="94">
        <v>2</v>
      </c>
      <c r="B25" s="121" t="s">
        <v>19</v>
      </c>
      <c r="C25" s="121"/>
      <c r="D25" s="94" t="s">
        <v>227</v>
      </c>
      <c r="E25" s="49"/>
    </row>
    <row r="26" spans="1:5" ht="12.75" customHeight="1" x14ac:dyDescent="0.2">
      <c r="A26" s="94">
        <v>2</v>
      </c>
      <c r="B26" s="121" t="s">
        <v>20</v>
      </c>
      <c r="C26" s="121"/>
      <c r="D26" s="73">
        <v>1365.42</v>
      </c>
      <c r="E26" s="49"/>
    </row>
    <row r="27" spans="1:5" ht="23.65" customHeight="1" x14ac:dyDescent="0.2">
      <c r="A27" s="94">
        <v>3</v>
      </c>
      <c r="B27" s="121" t="s">
        <v>21</v>
      </c>
      <c r="C27" s="121"/>
      <c r="D27" s="94" t="str">
        <f>A19</f>
        <v>COZINHEIRO</v>
      </c>
      <c r="E27" s="49"/>
    </row>
    <row r="28" spans="1:5" ht="12.75" customHeight="1" x14ac:dyDescent="0.2">
      <c r="A28" s="94">
        <v>4</v>
      </c>
      <c r="B28" s="121" t="s">
        <v>22</v>
      </c>
      <c r="C28" s="121"/>
      <c r="D28" s="59">
        <v>43101</v>
      </c>
      <c r="E28" s="49"/>
    </row>
    <row r="29" spans="1:5" x14ac:dyDescent="0.2">
      <c r="A29" s="125"/>
      <c r="B29" s="125"/>
      <c r="C29" s="125"/>
      <c r="D29" s="125"/>
      <c r="E29" s="49"/>
    </row>
    <row r="30" spans="1:5" x14ac:dyDescent="0.2">
      <c r="A30" s="120" t="s">
        <v>23</v>
      </c>
      <c r="B30" s="120"/>
      <c r="C30" s="120"/>
      <c r="D30" s="120"/>
      <c r="E30" s="49"/>
    </row>
    <row r="31" spans="1:5" ht="12.75" customHeight="1" x14ac:dyDescent="0.2">
      <c r="A31" s="96">
        <v>1</v>
      </c>
      <c r="B31" s="119" t="s">
        <v>24</v>
      </c>
      <c r="C31" s="119"/>
      <c r="D31" s="96" t="s">
        <v>25</v>
      </c>
      <c r="E31" s="49"/>
    </row>
    <row r="32" spans="1:5" ht="12.75" customHeight="1" x14ac:dyDescent="0.2">
      <c r="A32" s="94" t="s">
        <v>26</v>
      </c>
      <c r="B32" s="121" t="s">
        <v>27</v>
      </c>
      <c r="C32" s="121"/>
      <c r="D32" s="74">
        <v>1365.42</v>
      </c>
      <c r="E32" s="49"/>
    </row>
    <row r="33" spans="1:6" ht="12.75" customHeight="1" x14ac:dyDescent="0.2">
      <c r="A33" s="94" t="s">
        <v>4</v>
      </c>
      <c r="B33" s="121" t="s">
        <v>163</v>
      </c>
      <c r="C33" s="121"/>
      <c r="D33" s="98">
        <v>0</v>
      </c>
      <c r="E33" s="49"/>
    </row>
    <row r="34" spans="1:6" ht="18" customHeight="1" x14ac:dyDescent="0.2">
      <c r="A34" s="94" t="s">
        <v>6</v>
      </c>
      <c r="B34" s="121" t="s">
        <v>242</v>
      </c>
      <c r="C34" s="121"/>
      <c r="D34" s="98">
        <f>20%*D32</f>
        <v>273.084</v>
      </c>
      <c r="E34" s="49"/>
      <c r="F34" s="2"/>
    </row>
    <row r="35" spans="1:6" ht="36.75" customHeight="1" x14ac:dyDescent="0.2">
      <c r="A35" s="94" t="s">
        <v>8</v>
      </c>
      <c r="B35" s="121" t="s">
        <v>162</v>
      </c>
      <c r="C35" s="121"/>
      <c r="D35" s="98">
        <v>0</v>
      </c>
      <c r="E35" s="49"/>
      <c r="F35" s="3"/>
    </row>
    <row r="36" spans="1:6" ht="24.75" customHeight="1" x14ac:dyDescent="0.2">
      <c r="A36" s="94" t="s">
        <v>28</v>
      </c>
      <c r="B36" s="126" t="s">
        <v>161</v>
      </c>
      <c r="C36" s="127"/>
      <c r="D36" s="98">
        <v>0</v>
      </c>
      <c r="E36" s="49"/>
      <c r="F36" s="3"/>
    </row>
    <row r="37" spans="1:6" ht="32.25" customHeight="1" x14ac:dyDescent="0.2">
      <c r="A37" s="94" t="s">
        <v>29</v>
      </c>
      <c r="B37" s="126" t="s">
        <v>157</v>
      </c>
      <c r="C37" s="127"/>
      <c r="D37" s="98">
        <v>0</v>
      </c>
      <c r="E37" s="49"/>
      <c r="F37" s="3"/>
    </row>
    <row r="38" spans="1:6" ht="26.25" customHeight="1" x14ac:dyDescent="0.2">
      <c r="A38" s="94" t="s">
        <v>30</v>
      </c>
      <c r="B38" s="126" t="s">
        <v>158</v>
      </c>
      <c r="C38" s="127"/>
      <c r="D38" s="98">
        <v>0</v>
      </c>
      <c r="E38" s="49"/>
      <c r="F38" s="3"/>
    </row>
    <row r="39" spans="1:6" x14ac:dyDescent="0.2">
      <c r="A39" s="94" t="s">
        <v>31</v>
      </c>
      <c r="B39" s="121" t="s">
        <v>159</v>
      </c>
      <c r="C39" s="121"/>
      <c r="D39" s="74">
        <v>26.67</v>
      </c>
      <c r="E39" s="49"/>
      <c r="F39" s="3"/>
    </row>
    <row r="40" spans="1:6" x14ac:dyDescent="0.2">
      <c r="A40" s="94" t="s">
        <v>32</v>
      </c>
      <c r="B40" s="121" t="s">
        <v>160</v>
      </c>
      <c r="C40" s="121"/>
      <c r="D40" s="98">
        <v>0</v>
      </c>
      <c r="E40" s="49"/>
      <c r="F40" s="3"/>
    </row>
    <row r="41" spans="1:6" ht="12.75" customHeight="1" x14ac:dyDescent="0.2">
      <c r="A41" s="60"/>
      <c r="B41" s="119" t="s">
        <v>140</v>
      </c>
      <c r="C41" s="119"/>
      <c r="D41" s="61">
        <f>SUM(D32:D40)</f>
        <v>1665.1740000000002</v>
      </c>
      <c r="E41" s="49"/>
      <c r="F41" s="3"/>
    </row>
    <row r="42" spans="1:6" x14ac:dyDescent="0.2">
      <c r="A42" s="128" t="s">
        <v>234</v>
      </c>
      <c r="B42" s="129"/>
      <c r="C42" s="129"/>
      <c r="D42" s="130"/>
      <c r="E42" s="49"/>
    </row>
    <row r="43" spans="1:6" ht="12.75" customHeight="1" x14ac:dyDescent="0.2">
      <c r="A43" s="122" t="s">
        <v>33</v>
      </c>
      <c r="B43" s="122"/>
      <c r="C43" s="122"/>
      <c r="D43" s="122"/>
      <c r="E43" s="49"/>
    </row>
    <row r="44" spans="1:6" x14ac:dyDescent="0.2">
      <c r="A44" s="122" t="s">
        <v>178</v>
      </c>
      <c r="B44" s="122"/>
      <c r="C44" s="122"/>
      <c r="D44" s="122"/>
      <c r="E44" s="49"/>
    </row>
    <row r="45" spans="1:6" x14ac:dyDescent="0.2">
      <c r="A45" s="96" t="s">
        <v>34</v>
      </c>
      <c r="B45" s="119" t="s">
        <v>35</v>
      </c>
      <c r="C45" s="119"/>
      <c r="D45" s="96" t="s">
        <v>25</v>
      </c>
      <c r="E45" s="49"/>
    </row>
    <row r="46" spans="1:6" ht="25.5" x14ac:dyDescent="0.2">
      <c r="A46" s="94" t="s">
        <v>26</v>
      </c>
      <c r="B46" s="17" t="s">
        <v>164</v>
      </c>
      <c r="C46" s="62" t="s">
        <v>36</v>
      </c>
      <c r="D46" s="98">
        <f>D41*0.0833</f>
        <v>138.70899420000001</v>
      </c>
      <c r="E46" s="49"/>
    </row>
    <row r="47" spans="1:6" ht="25.5" x14ac:dyDescent="0.2">
      <c r="A47" s="94" t="s">
        <v>4</v>
      </c>
      <c r="B47" s="17" t="s">
        <v>165</v>
      </c>
      <c r="C47" s="62" t="s">
        <v>36</v>
      </c>
      <c r="D47" s="98">
        <f>D41*0.0278</f>
        <v>46.291837200000003</v>
      </c>
      <c r="E47" s="49"/>
    </row>
    <row r="48" spans="1:6" x14ac:dyDescent="0.2">
      <c r="A48" s="118" t="s">
        <v>37</v>
      </c>
      <c r="B48" s="118"/>
      <c r="C48" s="118"/>
      <c r="D48" s="63">
        <f>SUM(D46:D47)</f>
        <v>185.00083140000001</v>
      </c>
      <c r="E48" s="49"/>
    </row>
    <row r="49" spans="1:5" ht="25.5" x14ac:dyDescent="0.2">
      <c r="A49" s="94" t="s">
        <v>6</v>
      </c>
      <c r="B49" s="17" t="s">
        <v>179</v>
      </c>
      <c r="C49" s="62" t="s">
        <v>36</v>
      </c>
      <c r="D49" s="98">
        <f>(D46+D47)*C62</f>
        <v>73.630330897200011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258.63116229720004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96" t="s">
        <v>39</v>
      </c>
      <c r="B53" s="64" t="s">
        <v>40</v>
      </c>
      <c r="C53" s="96" t="s">
        <v>41</v>
      </c>
      <c r="D53" s="96" t="s">
        <v>25</v>
      </c>
      <c r="E53" s="49"/>
    </row>
    <row r="54" spans="1:5" x14ac:dyDescent="0.2">
      <c r="A54" s="94" t="s">
        <v>26</v>
      </c>
      <c r="B54" s="17" t="s">
        <v>181</v>
      </c>
      <c r="C54" s="65">
        <v>0.2</v>
      </c>
      <c r="D54" s="98">
        <f t="shared" ref="D54:D61" si="0">C54*$D$41</f>
        <v>333.03480000000008</v>
      </c>
      <c r="E54" s="49" t="s">
        <v>42</v>
      </c>
    </row>
    <row r="55" spans="1:5" x14ac:dyDescent="0.2">
      <c r="A55" s="94" t="s">
        <v>4</v>
      </c>
      <c r="B55" s="17" t="s">
        <v>185</v>
      </c>
      <c r="C55" s="66">
        <v>2.5000000000000001E-2</v>
      </c>
      <c r="D55" s="98">
        <f t="shared" si="0"/>
        <v>41.629350000000009</v>
      </c>
      <c r="E55" s="49"/>
    </row>
    <row r="56" spans="1:5" x14ac:dyDescent="0.2">
      <c r="A56" s="94" t="s">
        <v>6</v>
      </c>
      <c r="B56" s="17" t="s">
        <v>188</v>
      </c>
      <c r="C56" s="65">
        <v>0.06</v>
      </c>
      <c r="D56" s="98">
        <f>C56*$D$41</f>
        <v>99.910440000000008</v>
      </c>
      <c r="E56" s="49" t="s">
        <v>42</v>
      </c>
    </row>
    <row r="57" spans="1:5" x14ac:dyDescent="0.2">
      <c r="A57" s="94" t="s">
        <v>8</v>
      </c>
      <c r="B57" s="17" t="s">
        <v>182</v>
      </c>
      <c r="C57" s="66">
        <v>1.4999999999999999E-2</v>
      </c>
      <c r="D57" s="98">
        <f t="shared" si="0"/>
        <v>24.977610000000002</v>
      </c>
      <c r="E57" s="49"/>
    </row>
    <row r="58" spans="1:5" x14ac:dyDescent="0.2">
      <c r="A58" s="94" t="s">
        <v>28</v>
      </c>
      <c r="B58" s="17" t="s">
        <v>183</v>
      </c>
      <c r="C58" s="66">
        <v>0.01</v>
      </c>
      <c r="D58" s="98">
        <f t="shared" si="0"/>
        <v>16.651740000000004</v>
      </c>
      <c r="E58" s="49"/>
    </row>
    <row r="59" spans="1:5" x14ac:dyDescent="0.2">
      <c r="A59" s="94" t="s">
        <v>29</v>
      </c>
      <c r="B59" s="17" t="s">
        <v>187</v>
      </c>
      <c r="C59" s="66">
        <v>6.0000000000000001E-3</v>
      </c>
      <c r="D59" s="98">
        <f t="shared" si="0"/>
        <v>9.9910440000000023</v>
      </c>
      <c r="E59" s="49"/>
    </row>
    <row r="60" spans="1:5" x14ac:dyDescent="0.2">
      <c r="A60" s="94" t="s">
        <v>30</v>
      </c>
      <c r="B60" s="17" t="s">
        <v>184</v>
      </c>
      <c r="C60" s="66">
        <v>2E-3</v>
      </c>
      <c r="D60" s="98">
        <f t="shared" si="0"/>
        <v>3.3303480000000003</v>
      </c>
      <c r="E60" s="49"/>
    </row>
    <row r="61" spans="1:5" x14ac:dyDescent="0.2">
      <c r="A61" s="94" t="s">
        <v>31</v>
      </c>
      <c r="B61" s="17" t="s">
        <v>186</v>
      </c>
      <c r="C61" s="65">
        <v>0.08</v>
      </c>
      <c r="D61" s="98">
        <f t="shared" si="0"/>
        <v>133.21392000000003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662.73925200000008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96" t="s">
        <v>34</v>
      </c>
      <c r="B65" s="119" t="s">
        <v>45</v>
      </c>
      <c r="C65" s="119"/>
      <c r="D65" s="96" t="s">
        <v>25</v>
      </c>
      <c r="E65" s="49"/>
    </row>
    <row r="66" spans="1:5" x14ac:dyDescent="0.2">
      <c r="A66" s="94" t="s">
        <v>26</v>
      </c>
      <c r="B66" s="121" t="s">
        <v>245</v>
      </c>
      <c r="C66" s="121"/>
      <c r="D66" s="79">
        <f>6*2*15.21-(D32*0.06)</f>
        <v>100.59480000000001</v>
      </c>
      <c r="E66" s="49"/>
    </row>
    <row r="67" spans="1:5" ht="16.5" customHeight="1" x14ac:dyDescent="0.2">
      <c r="A67" s="94" t="s">
        <v>4</v>
      </c>
      <c r="B67" s="121" t="s">
        <v>141</v>
      </c>
      <c r="C67" s="121"/>
      <c r="D67" s="74">
        <f>(14*15.21)-((14*15.21)*0.05)</f>
        <v>202.29300000000001</v>
      </c>
      <c r="E67" s="49"/>
    </row>
    <row r="68" spans="1:5" ht="24" customHeight="1" x14ac:dyDescent="0.2">
      <c r="A68" s="94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94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94" t="s">
        <v>28</v>
      </c>
      <c r="B70" s="121" t="s">
        <v>156</v>
      </c>
      <c r="C70" s="121"/>
      <c r="D70" s="74">
        <v>22.7</v>
      </c>
      <c r="E70" s="51"/>
    </row>
    <row r="71" spans="1:5" ht="16.5" customHeight="1" x14ac:dyDescent="0.2">
      <c r="A71" s="94" t="s">
        <v>29</v>
      </c>
      <c r="B71" s="121" t="s">
        <v>143</v>
      </c>
      <c r="C71" s="121"/>
      <c r="D71" s="74">
        <v>110</v>
      </c>
      <c r="E71" s="49"/>
    </row>
    <row r="72" spans="1:5" ht="16.5" customHeight="1" x14ac:dyDescent="0.2">
      <c r="A72" s="94" t="s">
        <v>30</v>
      </c>
      <c r="B72" s="121" t="s">
        <v>144</v>
      </c>
      <c r="C72" s="121"/>
      <c r="D72" s="98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435.58780000000002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96">
        <v>2</v>
      </c>
      <c r="B76" s="119" t="s">
        <v>48</v>
      </c>
      <c r="C76" s="119"/>
      <c r="D76" s="96" t="s">
        <v>25</v>
      </c>
      <c r="E76" s="49"/>
    </row>
    <row r="77" spans="1:5" x14ac:dyDescent="0.2">
      <c r="A77" s="94" t="s">
        <v>34</v>
      </c>
      <c r="B77" s="121" t="s">
        <v>35</v>
      </c>
      <c r="C77" s="121"/>
      <c r="D77" s="98">
        <f>D50</f>
        <v>258.63116229720004</v>
      </c>
      <c r="E77" s="49"/>
    </row>
    <row r="78" spans="1:5" ht="16.5" customHeight="1" x14ac:dyDescent="0.2">
      <c r="A78" s="94" t="s">
        <v>39</v>
      </c>
      <c r="B78" s="121" t="s">
        <v>40</v>
      </c>
      <c r="C78" s="121"/>
      <c r="D78" s="98">
        <f>D62</f>
        <v>662.73925200000008</v>
      </c>
      <c r="E78" s="49"/>
    </row>
    <row r="79" spans="1:5" ht="16.5" customHeight="1" x14ac:dyDescent="0.2">
      <c r="A79" s="94" t="s">
        <v>49</v>
      </c>
      <c r="B79" s="121" t="s">
        <v>45</v>
      </c>
      <c r="C79" s="121"/>
      <c r="D79" s="98">
        <f>D73</f>
        <v>435.58780000000002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1356.9582142972001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96">
        <v>3</v>
      </c>
      <c r="B83" s="119" t="s">
        <v>52</v>
      </c>
      <c r="C83" s="119"/>
      <c r="D83" s="96" t="s">
        <v>25</v>
      </c>
      <c r="E83" s="49"/>
    </row>
    <row r="84" spans="1:5" x14ac:dyDescent="0.2">
      <c r="A84" s="94" t="s">
        <v>26</v>
      </c>
      <c r="B84" s="121" t="s">
        <v>167</v>
      </c>
      <c r="C84" s="121"/>
      <c r="D84" s="98">
        <f>((D41/12)*0.05)</f>
        <v>6.9382250000000019</v>
      </c>
      <c r="E84" s="49"/>
    </row>
    <row r="85" spans="1:5" ht="26.25" customHeight="1" x14ac:dyDescent="0.2">
      <c r="A85" s="94" t="s">
        <v>4</v>
      </c>
      <c r="B85" s="121" t="s">
        <v>168</v>
      </c>
      <c r="C85" s="121"/>
      <c r="D85" s="98">
        <f>(D84*C61)</f>
        <v>0.55505800000000016</v>
      </c>
      <c r="E85" s="49"/>
    </row>
    <row r="86" spans="1:5" ht="25.5" x14ac:dyDescent="0.2">
      <c r="A86" s="94" t="s">
        <v>6</v>
      </c>
      <c r="B86" s="95" t="s">
        <v>169</v>
      </c>
      <c r="C86" s="62" t="s">
        <v>36</v>
      </c>
      <c r="D86" s="98">
        <f>D41*(0.08*0.5*0.05)</f>
        <v>3.3303480000000003</v>
      </c>
      <c r="E86" s="49"/>
    </row>
    <row r="87" spans="1:5" ht="26.25" customHeight="1" x14ac:dyDescent="0.2">
      <c r="A87" s="94" t="s">
        <v>8</v>
      </c>
      <c r="B87" s="121" t="s">
        <v>170</v>
      </c>
      <c r="C87" s="121"/>
      <c r="D87" s="98">
        <f>D41*0.0194</f>
        <v>32.304375600000007</v>
      </c>
      <c r="E87" s="49"/>
    </row>
    <row r="88" spans="1:5" ht="30.75" customHeight="1" x14ac:dyDescent="0.2">
      <c r="A88" s="94" t="s">
        <v>28</v>
      </c>
      <c r="B88" s="121" t="s">
        <v>171</v>
      </c>
      <c r="C88" s="121"/>
      <c r="D88" s="98">
        <f>D87*C62</f>
        <v>12.857141488800005</v>
      </c>
      <c r="E88" s="49"/>
    </row>
    <row r="89" spans="1:5" ht="30.75" customHeight="1" x14ac:dyDescent="0.2">
      <c r="A89" s="94" t="s">
        <v>29</v>
      </c>
      <c r="B89" s="95" t="s">
        <v>172</v>
      </c>
      <c r="C89" s="62" t="s">
        <v>36</v>
      </c>
      <c r="D89" s="98">
        <f>D41*(0.08*0.5)</f>
        <v>66.606960000000015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119.26176008880003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1988.9348314000001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96" t="s">
        <v>56</v>
      </c>
      <c r="B96" s="119" t="s">
        <v>57</v>
      </c>
      <c r="C96" s="119"/>
      <c r="D96" s="96" t="s">
        <v>25</v>
      </c>
      <c r="E96" s="49"/>
    </row>
    <row r="97" spans="1:5" x14ac:dyDescent="0.2">
      <c r="A97" s="94" t="s">
        <v>26</v>
      </c>
      <c r="B97" s="121" t="s">
        <v>241</v>
      </c>
      <c r="C97" s="121"/>
      <c r="D97" s="98">
        <f>D94*0.0833</f>
        <v>165.67827145562001</v>
      </c>
      <c r="E97" s="49"/>
    </row>
    <row r="98" spans="1:5" ht="16.5" customHeight="1" x14ac:dyDescent="0.2">
      <c r="A98" s="94" t="s">
        <v>4</v>
      </c>
      <c r="B98" s="121" t="s">
        <v>229</v>
      </c>
      <c r="C98" s="121"/>
      <c r="D98" s="98">
        <f>($D$94/30/12)*1</f>
        <v>5.5248189761111108</v>
      </c>
      <c r="E98" s="49"/>
    </row>
    <row r="99" spans="1:5" ht="16.5" customHeight="1" x14ac:dyDescent="0.2">
      <c r="A99" s="94" t="s">
        <v>6</v>
      </c>
      <c r="B99" s="121" t="s">
        <v>230</v>
      </c>
      <c r="C99" s="121"/>
      <c r="D99" s="98">
        <f>(($D$94/30/12)*5)*0.015</f>
        <v>0.4143614232083333</v>
      </c>
      <c r="E99" s="49"/>
    </row>
    <row r="100" spans="1:5" ht="16.5" customHeight="1" x14ac:dyDescent="0.2">
      <c r="A100" s="94" t="s">
        <v>8</v>
      </c>
      <c r="B100" s="121" t="s">
        <v>231</v>
      </c>
      <c r="C100" s="121"/>
      <c r="D100" s="98">
        <f>(($D$94/30/12)*30)*0.08</f>
        <v>13.259565542666667</v>
      </c>
      <c r="E100" s="49"/>
    </row>
    <row r="101" spans="1:5" ht="16.5" customHeight="1" x14ac:dyDescent="0.2">
      <c r="A101" s="94" t="s">
        <v>28</v>
      </c>
      <c r="B101" s="121" t="s">
        <v>232</v>
      </c>
      <c r="C101" s="121"/>
      <c r="D101" s="98">
        <f>(($D$94/30/12)*5)*0.4</f>
        <v>11.049637952222222</v>
      </c>
      <c r="E101" s="49"/>
    </row>
    <row r="102" spans="1:5" ht="24.75" customHeight="1" x14ac:dyDescent="0.2">
      <c r="A102" s="94" t="s">
        <v>29</v>
      </c>
      <c r="B102" s="121" t="s">
        <v>173</v>
      </c>
      <c r="C102" s="121"/>
      <c r="D102" s="74">
        <f>(D97+D98+D99+D100+D101)*C62</f>
        <v>77.978808829231696</v>
      </c>
      <c r="E102" s="49"/>
    </row>
    <row r="103" spans="1:5" ht="41.25" customHeight="1" x14ac:dyDescent="0.2">
      <c r="A103" s="94" t="s">
        <v>30</v>
      </c>
      <c r="B103" s="95" t="s">
        <v>174</v>
      </c>
      <c r="C103" s="62" t="s">
        <v>36</v>
      </c>
      <c r="D103" s="98">
        <f>(((D41+(D41/3))*(4/12))/12)*0.02</f>
        <v>1.2334622222222225</v>
      </c>
      <c r="E103" s="49"/>
    </row>
    <row r="104" spans="1:5" ht="46.5" customHeight="1" x14ac:dyDescent="0.2">
      <c r="A104" s="94" t="s">
        <v>31</v>
      </c>
      <c r="B104" s="95" t="s">
        <v>175</v>
      </c>
      <c r="C104" s="62" t="s">
        <v>36</v>
      </c>
      <c r="D104" s="98">
        <f>D103*C62</f>
        <v>0.49091796444444463</v>
      </c>
      <c r="E104" s="49"/>
    </row>
    <row r="105" spans="1:5" ht="39" customHeight="1" x14ac:dyDescent="0.2">
      <c r="A105" s="94" t="s">
        <v>32</v>
      </c>
      <c r="B105" s="95" t="s">
        <v>176</v>
      </c>
      <c r="C105" s="62" t="s">
        <v>36</v>
      </c>
      <c r="D105" s="98">
        <f>(((D41+(D41/12))*(4/12))*0.02)*C62</f>
        <v>4.7864501533333348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280.41629451906005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96" t="s">
        <v>60</v>
      </c>
      <c r="B109" s="119" t="s">
        <v>61</v>
      </c>
      <c r="C109" s="119"/>
      <c r="D109" s="96" t="s">
        <v>25</v>
      </c>
      <c r="E109" s="49"/>
    </row>
    <row r="110" spans="1:5" x14ac:dyDescent="0.2">
      <c r="A110" s="94" t="s">
        <v>26</v>
      </c>
      <c r="B110" s="121" t="s">
        <v>62</v>
      </c>
      <c r="C110" s="121"/>
      <c r="D110" s="98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96">
        <v>4</v>
      </c>
      <c r="B114" s="119" t="s">
        <v>48</v>
      </c>
      <c r="C114" s="119"/>
      <c r="D114" s="96" t="s">
        <v>25</v>
      </c>
      <c r="E114" s="49"/>
    </row>
    <row r="115" spans="1:5" x14ac:dyDescent="0.2">
      <c r="A115" s="94" t="s">
        <v>56</v>
      </c>
      <c r="B115" s="121" t="s">
        <v>65</v>
      </c>
      <c r="C115" s="121"/>
      <c r="D115" s="98">
        <f>D106</f>
        <v>280.41629451906005</v>
      </c>
      <c r="E115" s="49"/>
    </row>
    <row r="116" spans="1:5" ht="16.5" customHeight="1" x14ac:dyDescent="0.2">
      <c r="A116" s="94" t="s">
        <v>60</v>
      </c>
      <c r="B116" s="121" t="s">
        <v>61</v>
      </c>
      <c r="C116" s="121"/>
      <c r="D116" s="98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280.41629451906005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96">
        <v>5</v>
      </c>
      <c r="B120" s="119" t="s">
        <v>67</v>
      </c>
      <c r="C120" s="119"/>
      <c r="D120" s="96" t="s">
        <v>25</v>
      </c>
      <c r="E120" s="49"/>
    </row>
    <row r="121" spans="1:5" x14ac:dyDescent="0.2">
      <c r="A121" s="94" t="s">
        <v>26</v>
      </c>
      <c r="B121" s="121" t="s">
        <v>68</v>
      </c>
      <c r="C121" s="121"/>
      <c r="D121" s="74">
        <f>UNIFORMES!K29</f>
        <v>264.67</v>
      </c>
      <c r="E121" s="49"/>
    </row>
    <row r="122" spans="1:5" ht="16.5" customHeight="1" x14ac:dyDescent="0.2">
      <c r="A122" s="94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94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94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94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264.67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96">
        <v>6</v>
      </c>
      <c r="B129" s="64" t="s">
        <v>75</v>
      </c>
      <c r="C129" s="96" t="s">
        <v>76</v>
      </c>
      <c r="D129" s="62" t="s">
        <v>25</v>
      </c>
      <c r="E129" s="49"/>
    </row>
    <row r="130" spans="1:5" x14ac:dyDescent="0.2">
      <c r="A130" s="94" t="s">
        <v>26</v>
      </c>
      <c r="B130" s="17" t="s">
        <v>77</v>
      </c>
      <c r="C130" s="80">
        <f>BDI!G5</f>
        <v>4.2925000000000005E-2</v>
      </c>
      <c r="D130" s="98">
        <f>D151*C130</f>
        <v>158.24216554274975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94" t="s">
        <v>4</v>
      </c>
      <c r="B132" s="17" t="s">
        <v>78</v>
      </c>
      <c r="C132" s="80">
        <f>BDI!G6</f>
        <v>3.6299999999999999E-2</v>
      </c>
      <c r="D132" s="98">
        <f>(D151+D130)*C132</f>
        <v>139.56342437045552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94" t="s">
        <v>6</v>
      </c>
      <c r="B134" s="17" t="s">
        <v>79</v>
      </c>
      <c r="C134" s="97"/>
      <c r="D134" s="94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97"/>
      <c r="D136" s="94"/>
      <c r="E136" s="49"/>
    </row>
    <row r="137" spans="1:5" x14ac:dyDescent="0.2">
      <c r="A137" s="142"/>
      <c r="B137" s="17" t="s">
        <v>81</v>
      </c>
      <c r="C137" s="97">
        <v>1.6500000000000001E-2</v>
      </c>
      <c r="D137" s="98">
        <f>($D$130+$D$132+$D$151)/(1-($C$137+$C$138+$C$140))*C137</f>
        <v>75.347526269915633</v>
      </c>
      <c r="E137" s="49"/>
    </row>
    <row r="138" spans="1:5" ht="12.75" customHeight="1" x14ac:dyDescent="0.2">
      <c r="A138" s="142"/>
      <c r="B138" s="17" t="s">
        <v>82</v>
      </c>
      <c r="C138" s="97">
        <v>7.5999999999999998E-2</v>
      </c>
      <c r="D138" s="98">
        <f>($D$130+$D$132+$D$151)/(1-($C$137+$C$138+$C$140))*C138</f>
        <v>347.05527251597505</v>
      </c>
      <c r="E138" s="49"/>
    </row>
    <row r="139" spans="1:5" x14ac:dyDescent="0.2">
      <c r="A139" s="142"/>
      <c r="B139" s="17" t="s">
        <v>83</v>
      </c>
      <c r="C139" s="97"/>
      <c r="D139" s="94"/>
      <c r="E139" s="49"/>
    </row>
    <row r="140" spans="1:5" x14ac:dyDescent="0.2">
      <c r="A140" s="142"/>
      <c r="B140" s="17" t="s">
        <v>84</v>
      </c>
      <c r="C140" s="134">
        <v>3.5000000000000003E-2</v>
      </c>
      <c r="D140" s="135">
        <f>($D$130+$D$132+$D$151)/(1-($C$137+$C$138+$C$140))*C140</f>
        <v>159.82808602709378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880.03647472618968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94" t="s">
        <v>26</v>
      </c>
      <c r="B146" s="121" t="s">
        <v>90</v>
      </c>
      <c r="C146" s="121"/>
      <c r="D146" s="98">
        <f>D41</f>
        <v>1665.1740000000002</v>
      </c>
      <c r="E146" s="49"/>
    </row>
    <row r="147" spans="1:5" x14ac:dyDescent="0.2">
      <c r="A147" s="94" t="s">
        <v>4</v>
      </c>
      <c r="B147" s="121" t="s">
        <v>91</v>
      </c>
      <c r="C147" s="121"/>
      <c r="D147" s="98">
        <f>D80</f>
        <v>1356.9582142972001</v>
      </c>
      <c r="E147" s="49"/>
    </row>
    <row r="148" spans="1:5" ht="26.25" customHeight="1" x14ac:dyDescent="0.2">
      <c r="A148" s="94" t="s">
        <v>6</v>
      </c>
      <c r="B148" s="121" t="s">
        <v>92</v>
      </c>
      <c r="C148" s="121"/>
      <c r="D148" s="98">
        <f>D90</f>
        <v>119.26176008880003</v>
      </c>
      <c r="E148" s="49"/>
    </row>
    <row r="149" spans="1:5" ht="16.5" customHeight="1" x14ac:dyDescent="0.2">
      <c r="A149" s="94" t="s">
        <v>8</v>
      </c>
      <c r="B149" s="121" t="s">
        <v>93</v>
      </c>
      <c r="C149" s="121"/>
      <c r="D149" s="98">
        <f>D117</f>
        <v>280.41629451906005</v>
      </c>
      <c r="E149" s="49"/>
    </row>
    <row r="150" spans="1:5" ht="16.5" customHeight="1" x14ac:dyDescent="0.2">
      <c r="A150" s="94" t="s">
        <v>28</v>
      </c>
      <c r="B150" s="121" t="s">
        <v>94</v>
      </c>
      <c r="C150" s="121"/>
      <c r="D150" s="98">
        <f>D126</f>
        <v>264.67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3686.4802689050607</v>
      </c>
      <c r="E151" s="49"/>
    </row>
    <row r="152" spans="1:5" ht="16.5" customHeight="1" x14ac:dyDescent="0.2">
      <c r="A152" s="94" t="s">
        <v>29</v>
      </c>
      <c r="B152" s="121" t="s">
        <v>96</v>
      </c>
      <c r="C152" s="121"/>
      <c r="D152" s="98">
        <f>D142</f>
        <v>880.03647472618968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4566.5167436312504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B148:C148"/>
    <mergeCell ref="B149:C149"/>
    <mergeCell ref="B150:C150"/>
    <mergeCell ref="A151:C151"/>
    <mergeCell ref="B152:C152"/>
    <mergeCell ref="A153:C153"/>
    <mergeCell ref="A142:C142"/>
    <mergeCell ref="A143:D143"/>
    <mergeCell ref="A144:D144"/>
    <mergeCell ref="B145:C145"/>
    <mergeCell ref="B146:C146"/>
    <mergeCell ref="B147:C147"/>
    <mergeCell ref="A128:D128"/>
    <mergeCell ref="A131:D131"/>
    <mergeCell ref="A133:D133"/>
    <mergeCell ref="A135:D135"/>
    <mergeCell ref="A136:A141"/>
    <mergeCell ref="C140:C141"/>
    <mergeCell ref="D140:D141"/>
    <mergeCell ref="B122:C122"/>
    <mergeCell ref="B123:C123"/>
    <mergeCell ref="B124:C124"/>
    <mergeCell ref="B125:C125"/>
    <mergeCell ref="A126:C126"/>
    <mergeCell ref="A127:D127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B18:C18"/>
    <mergeCell ref="B19:C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zoomScale="120" zoomScaleNormal="120" zoomScalePageLayoutView="80" workbookViewId="0">
      <selection activeCell="D67" sqref="D67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190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94" t="s">
        <v>26</v>
      </c>
      <c r="B12" s="111" t="s">
        <v>3</v>
      </c>
      <c r="C12" s="111"/>
      <c r="D12" s="94"/>
      <c r="E12" s="49"/>
    </row>
    <row r="13" spans="1:5" ht="12.75" customHeight="1" x14ac:dyDescent="0.2">
      <c r="A13" s="94" t="s">
        <v>4</v>
      </c>
      <c r="B13" s="111" t="s">
        <v>5</v>
      </c>
      <c r="C13" s="111"/>
      <c r="D13" s="94" t="s">
        <v>246</v>
      </c>
      <c r="E13" s="49"/>
    </row>
    <row r="14" spans="1:5" ht="12.75" customHeight="1" x14ac:dyDescent="0.2">
      <c r="A14" s="94" t="s">
        <v>6</v>
      </c>
      <c r="B14" s="111" t="s">
        <v>7</v>
      </c>
      <c r="C14" s="111"/>
      <c r="D14" s="94" t="s">
        <v>139</v>
      </c>
      <c r="E14" s="49"/>
    </row>
    <row r="15" spans="1:5" ht="12.75" customHeight="1" x14ac:dyDescent="0.2">
      <c r="A15" s="94" t="s">
        <v>8</v>
      </c>
      <c r="B15" s="111" t="s">
        <v>137</v>
      </c>
      <c r="C15" s="111"/>
      <c r="D15" s="94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5" x14ac:dyDescent="0.2">
      <c r="A17" s="120" t="s">
        <v>9</v>
      </c>
      <c r="B17" s="120"/>
      <c r="C17" s="120"/>
      <c r="D17" s="120"/>
      <c r="E17" s="49"/>
    </row>
    <row r="18" spans="1:5" x14ac:dyDescent="0.2">
      <c r="A18" s="96" t="s">
        <v>10</v>
      </c>
      <c r="B18" s="119" t="s">
        <v>11</v>
      </c>
      <c r="C18" s="119"/>
      <c r="D18" s="96" t="s">
        <v>12</v>
      </c>
      <c r="E18" s="49"/>
    </row>
    <row r="19" spans="1:5" x14ac:dyDescent="0.2">
      <c r="A19" s="94" t="str">
        <f>A4</f>
        <v>AJUDANTE DE COZINHA</v>
      </c>
      <c r="B19" s="111" t="s">
        <v>13</v>
      </c>
      <c r="C19" s="111"/>
      <c r="D19" s="94">
        <v>2</v>
      </c>
      <c r="E19" s="49" t="s">
        <v>14</v>
      </c>
    </row>
    <row r="20" spans="1:5" x14ac:dyDescent="0.2">
      <c r="A20" s="125"/>
      <c r="B20" s="125"/>
      <c r="C20" s="125"/>
      <c r="D20" s="125"/>
      <c r="E20" s="49"/>
    </row>
    <row r="21" spans="1:5" x14ac:dyDescent="0.2">
      <c r="A21" s="120" t="s">
        <v>15</v>
      </c>
      <c r="B21" s="120"/>
      <c r="C21" s="120"/>
      <c r="D21" s="120"/>
      <c r="E21" s="49"/>
    </row>
    <row r="22" spans="1:5" x14ac:dyDescent="0.2">
      <c r="A22" s="120" t="s">
        <v>16</v>
      </c>
      <c r="B22" s="120"/>
      <c r="C22" s="120"/>
      <c r="D22" s="120"/>
      <c r="E22" s="49"/>
    </row>
    <row r="23" spans="1:5" ht="15.75" customHeight="1" x14ac:dyDescent="0.2">
      <c r="A23" s="119" t="s">
        <v>17</v>
      </c>
      <c r="B23" s="119"/>
      <c r="C23" s="119"/>
      <c r="D23" s="119"/>
      <c r="E23" s="49"/>
    </row>
    <row r="24" spans="1:5" ht="23.65" customHeight="1" x14ac:dyDescent="0.2">
      <c r="A24" s="94">
        <v>1</v>
      </c>
      <c r="B24" s="121" t="s">
        <v>18</v>
      </c>
      <c r="C24" s="121"/>
      <c r="D24" s="94" t="str">
        <f>A19</f>
        <v>AJUDANTE DE COZINHA</v>
      </c>
      <c r="E24" s="49"/>
    </row>
    <row r="25" spans="1:5" ht="12.75" customHeight="1" x14ac:dyDescent="0.2">
      <c r="A25" s="94">
        <v>2</v>
      </c>
      <c r="B25" s="121" t="s">
        <v>19</v>
      </c>
      <c r="C25" s="121"/>
      <c r="D25" s="94" t="s">
        <v>243</v>
      </c>
      <c r="E25" s="49"/>
    </row>
    <row r="26" spans="1:5" ht="12.75" customHeight="1" x14ac:dyDescent="0.2">
      <c r="A26" s="94">
        <v>2</v>
      </c>
      <c r="B26" s="121" t="s">
        <v>20</v>
      </c>
      <c r="C26" s="121"/>
      <c r="D26" s="73">
        <v>1238.19</v>
      </c>
      <c r="E26" s="49"/>
    </row>
    <row r="27" spans="1:5" ht="23.65" customHeight="1" x14ac:dyDescent="0.2">
      <c r="A27" s="94">
        <v>3</v>
      </c>
      <c r="B27" s="121" t="s">
        <v>21</v>
      </c>
      <c r="C27" s="121"/>
      <c r="D27" s="94" t="str">
        <f>A19</f>
        <v>AJUDANTE DE COZINHA</v>
      </c>
      <c r="E27" s="49"/>
    </row>
    <row r="28" spans="1:5" ht="12.75" customHeight="1" x14ac:dyDescent="0.2">
      <c r="A28" s="94">
        <v>4</v>
      </c>
      <c r="B28" s="121" t="s">
        <v>22</v>
      </c>
      <c r="C28" s="121"/>
      <c r="D28" s="59">
        <v>43101</v>
      </c>
      <c r="E28" s="49"/>
    </row>
    <row r="29" spans="1:5" x14ac:dyDescent="0.2">
      <c r="A29" s="125"/>
      <c r="B29" s="125"/>
      <c r="C29" s="125"/>
      <c r="D29" s="125"/>
      <c r="E29" s="49"/>
    </row>
    <row r="30" spans="1:5" x14ac:dyDescent="0.2">
      <c r="A30" s="120" t="s">
        <v>23</v>
      </c>
      <c r="B30" s="120"/>
      <c r="C30" s="120"/>
      <c r="D30" s="120"/>
      <c r="E30" s="49"/>
    </row>
    <row r="31" spans="1:5" ht="12.75" customHeight="1" x14ac:dyDescent="0.2">
      <c r="A31" s="96">
        <v>1</v>
      </c>
      <c r="B31" s="119" t="s">
        <v>24</v>
      </c>
      <c r="C31" s="119"/>
      <c r="D31" s="96" t="s">
        <v>25</v>
      </c>
      <c r="E31" s="49"/>
    </row>
    <row r="32" spans="1:5" ht="12.75" customHeight="1" x14ac:dyDescent="0.2">
      <c r="A32" s="94" t="s">
        <v>26</v>
      </c>
      <c r="B32" s="121" t="s">
        <v>27</v>
      </c>
      <c r="C32" s="121"/>
      <c r="D32" s="74">
        <v>1238.19</v>
      </c>
      <c r="E32" s="49"/>
    </row>
    <row r="33" spans="1:6" ht="12.75" customHeight="1" x14ac:dyDescent="0.2">
      <c r="A33" s="94" t="s">
        <v>4</v>
      </c>
      <c r="B33" s="121" t="s">
        <v>163</v>
      </c>
      <c r="C33" s="121"/>
      <c r="D33" s="98">
        <v>0</v>
      </c>
      <c r="E33" s="49"/>
    </row>
    <row r="34" spans="1:6" ht="18" customHeight="1" x14ac:dyDescent="0.2">
      <c r="A34" s="94" t="s">
        <v>6</v>
      </c>
      <c r="B34" s="121" t="s">
        <v>242</v>
      </c>
      <c r="C34" s="121"/>
      <c r="D34" s="98">
        <f>20%*D32</f>
        <v>247.63800000000003</v>
      </c>
      <c r="E34" s="49"/>
      <c r="F34" s="2"/>
    </row>
    <row r="35" spans="1:6" ht="36.75" customHeight="1" x14ac:dyDescent="0.2">
      <c r="A35" s="94" t="s">
        <v>8</v>
      </c>
      <c r="B35" s="121" t="s">
        <v>162</v>
      </c>
      <c r="C35" s="121"/>
      <c r="D35" s="98">
        <v>0</v>
      </c>
      <c r="E35" s="49"/>
      <c r="F35" s="3"/>
    </row>
    <row r="36" spans="1:6" ht="24.75" customHeight="1" x14ac:dyDescent="0.2">
      <c r="A36" s="94" t="s">
        <v>28</v>
      </c>
      <c r="B36" s="126" t="s">
        <v>161</v>
      </c>
      <c r="C36" s="127"/>
      <c r="D36" s="98">
        <v>0</v>
      </c>
      <c r="E36" s="49"/>
      <c r="F36" s="3"/>
    </row>
    <row r="37" spans="1:6" ht="32.25" customHeight="1" x14ac:dyDescent="0.2">
      <c r="A37" s="94" t="s">
        <v>29</v>
      </c>
      <c r="B37" s="126" t="s">
        <v>157</v>
      </c>
      <c r="C37" s="127"/>
      <c r="D37" s="98">
        <v>0</v>
      </c>
      <c r="E37" s="49"/>
      <c r="F37" s="3"/>
    </row>
    <row r="38" spans="1:6" ht="26.25" customHeight="1" x14ac:dyDescent="0.2">
      <c r="A38" s="94" t="s">
        <v>30</v>
      </c>
      <c r="B38" s="126" t="s">
        <v>158</v>
      </c>
      <c r="C38" s="127"/>
      <c r="D38" s="98">
        <v>0</v>
      </c>
      <c r="E38" s="49"/>
      <c r="F38" s="3"/>
    </row>
    <row r="39" spans="1:6" x14ac:dyDescent="0.2">
      <c r="A39" s="94" t="s">
        <v>31</v>
      </c>
      <c r="B39" s="121" t="s">
        <v>159</v>
      </c>
      <c r="C39" s="121"/>
      <c r="D39" s="74">
        <v>24.22</v>
      </c>
      <c r="E39" s="49"/>
      <c r="F39" s="3"/>
    </row>
    <row r="40" spans="1:6" x14ac:dyDescent="0.2">
      <c r="A40" s="94" t="s">
        <v>32</v>
      </c>
      <c r="B40" s="121" t="s">
        <v>160</v>
      </c>
      <c r="C40" s="121"/>
      <c r="D40" s="98">
        <v>0</v>
      </c>
      <c r="E40" s="49"/>
      <c r="F40" s="3"/>
    </row>
    <row r="41" spans="1:6" ht="12.75" customHeight="1" x14ac:dyDescent="0.2">
      <c r="A41" s="60"/>
      <c r="B41" s="119" t="s">
        <v>140</v>
      </c>
      <c r="C41" s="119"/>
      <c r="D41" s="61">
        <f>SUM(D32:D40)</f>
        <v>1510.048</v>
      </c>
      <c r="E41" s="49"/>
      <c r="F41" s="3"/>
    </row>
    <row r="42" spans="1:6" x14ac:dyDescent="0.2">
      <c r="A42" s="128" t="s">
        <v>234</v>
      </c>
      <c r="B42" s="129"/>
      <c r="C42" s="129"/>
      <c r="D42" s="130"/>
      <c r="E42" s="49"/>
    </row>
    <row r="43" spans="1:6" ht="12.75" customHeight="1" x14ac:dyDescent="0.2">
      <c r="A43" s="122" t="s">
        <v>33</v>
      </c>
      <c r="B43" s="122"/>
      <c r="C43" s="122"/>
      <c r="D43" s="122"/>
      <c r="E43" s="49"/>
    </row>
    <row r="44" spans="1:6" x14ac:dyDescent="0.2">
      <c r="A44" s="122" t="s">
        <v>178</v>
      </c>
      <c r="B44" s="122"/>
      <c r="C44" s="122"/>
      <c r="D44" s="122"/>
      <c r="E44" s="49"/>
    </row>
    <row r="45" spans="1:6" x14ac:dyDescent="0.2">
      <c r="A45" s="96" t="s">
        <v>34</v>
      </c>
      <c r="B45" s="119" t="s">
        <v>35</v>
      </c>
      <c r="C45" s="119"/>
      <c r="D45" s="96" t="s">
        <v>25</v>
      </c>
      <c r="E45" s="49"/>
    </row>
    <row r="46" spans="1:6" ht="25.5" x14ac:dyDescent="0.2">
      <c r="A46" s="94" t="s">
        <v>26</v>
      </c>
      <c r="B46" s="17" t="s">
        <v>164</v>
      </c>
      <c r="C46" s="62" t="s">
        <v>36</v>
      </c>
      <c r="D46" s="98">
        <f>D41*0.0833</f>
        <v>125.7869984</v>
      </c>
      <c r="E46" s="49"/>
    </row>
    <row r="47" spans="1:6" ht="25.5" x14ac:dyDescent="0.2">
      <c r="A47" s="94" t="s">
        <v>4</v>
      </c>
      <c r="B47" s="17" t="s">
        <v>165</v>
      </c>
      <c r="C47" s="62" t="s">
        <v>36</v>
      </c>
      <c r="D47" s="98">
        <f>D41*0.0278</f>
        <v>41.979334399999999</v>
      </c>
      <c r="E47" s="49"/>
    </row>
    <row r="48" spans="1:6" x14ac:dyDescent="0.2">
      <c r="A48" s="118" t="s">
        <v>37</v>
      </c>
      <c r="B48" s="118"/>
      <c r="C48" s="118"/>
      <c r="D48" s="63">
        <f>SUM(D46:D47)</f>
        <v>167.76633279999999</v>
      </c>
      <c r="E48" s="49"/>
    </row>
    <row r="49" spans="1:5" ht="25.5" x14ac:dyDescent="0.2">
      <c r="A49" s="94" t="s">
        <v>6</v>
      </c>
      <c r="B49" s="17" t="s">
        <v>179</v>
      </c>
      <c r="C49" s="62" t="s">
        <v>36</v>
      </c>
      <c r="D49" s="98">
        <f>(D46+D47)*C62</f>
        <v>66.77100045440001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234.53733325439998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96" t="s">
        <v>39</v>
      </c>
      <c r="B53" s="64" t="s">
        <v>40</v>
      </c>
      <c r="C53" s="96" t="s">
        <v>41</v>
      </c>
      <c r="D53" s="96" t="s">
        <v>25</v>
      </c>
      <c r="E53" s="49"/>
    </row>
    <row r="54" spans="1:5" x14ac:dyDescent="0.2">
      <c r="A54" s="94" t="s">
        <v>26</v>
      </c>
      <c r="B54" s="17" t="s">
        <v>181</v>
      </c>
      <c r="C54" s="65">
        <v>0.2</v>
      </c>
      <c r="D54" s="98">
        <f t="shared" ref="D54:D61" si="0">C54*$D$41</f>
        <v>302.00960000000003</v>
      </c>
      <c r="E54" s="49" t="s">
        <v>42</v>
      </c>
    </row>
    <row r="55" spans="1:5" x14ac:dyDescent="0.2">
      <c r="A55" s="94" t="s">
        <v>4</v>
      </c>
      <c r="B55" s="17" t="s">
        <v>185</v>
      </c>
      <c r="C55" s="66">
        <v>2.5000000000000001E-2</v>
      </c>
      <c r="D55" s="98">
        <f t="shared" si="0"/>
        <v>37.751200000000004</v>
      </c>
      <c r="E55" s="49"/>
    </row>
    <row r="56" spans="1:5" x14ac:dyDescent="0.2">
      <c r="A56" s="94" t="s">
        <v>6</v>
      </c>
      <c r="B56" s="17" t="s">
        <v>188</v>
      </c>
      <c r="C56" s="65">
        <v>0.06</v>
      </c>
      <c r="D56" s="98">
        <f>C56*$D$41</f>
        <v>90.602879999999999</v>
      </c>
      <c r="E56" s="49" t="s">
        <v>42</v>
      </c>
    </row>
    <row r="57" spans="1:5" x14ac:dyDescent="0.2">
      <c r="A57" s="94" t="s">
        <v>8</v>
      </c>
      <c r="B57" s="17" t="s">
        <v>182</v>
      </c>
      <c r="C57" s="66">
        <v>1.4999999999999999E-2</v>
      </c>
      <c r="D57" s="98">
        <f t="shared" si="0"/>
        <v>22.65072</v>
      </c>
      <c r="E57" s="49"/>
    </row>
    <row r="58" spans="1:5" x14ac:dyDescent="0.2">
      <c r="A58" s="94" t="s">
        <v>28</v>
      </c>
      <c r="B58" s="17" t="s">
        <v>183</v>
      </c>
      <c r="C58" s="66">
        <v>0.01</v>
      </c>
      <c r="D58" s="98">
        <f t="shared" si="0"/>
        <v>15.100480000000001</v>
      </c>
      <c r="E58" s="49"/>
    </row>
    <row r="59" spans="1:5" x14ac:dyDescent="0.2">
      <c r="A59" s="94" t="s">
        <v>29</v>
      </c>
      <c r="B59" s="17" t="s">
        <v>187</v>
      </c>
      <c r="C59" s="66">
        <v>6.0000000000000001E-3</v>
      </c>
      <c r="D59" s="98">
        <f t="shared" si="0"/>
        <v>9.0602879999999999</v>
      </c>
      <c r="E59" s="49"/>
    </row>
    <row r="60" spans="1:5" x14ac:dyDescent="0.2">
      <c r="A60" s="94" t="s">
        <v>30</v>
      </c>
      <c r="B60" s="17" t="s">
        <v>184</v>
      </c>
      <c r="C60" s="66">
        <v>2E-3</v>
      </c>
      <c r="D60" s="98">
        <f t="shared" si="0"/>
        <v>3.0200960000000001</v>
      </c>
      <c r="E60" s="49"/>
    </row>
    <row r="61" spans="1:5" x14ac:dyDescent="0.2">
      <c r="A61" s="94" t="s">
        <v>31</v>
      </c>
      <c r="B61" s="17" t="s">
        <v>186</v>
      </c>
      <c r="C61" s="65">
        <v>0.08</v>
      </c>
      <c r="D61" s="98">
        <f t="shared" si="0"/>
        <v>120.80384000000001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600.9991040000001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96" t="s">
        <v>34</v>
      </c>
      <c r="B65" s="119" t="s">
        <v>45</v>
      </c>
      <c r="C65" s="119"/>
      <c r="D65" s="96" t="s">
        <v>25</v>
      </c>
      <c r="E65" s="49"/>
    </row>
    <row r="66" spans="1:5" x14ac:dyDescent="0.2">
      <c r="A66" s="94" t="s">
        <v>26</v>
      </c>
      <c r="B66" s="121" t="s">
        <v>244</v>
      </c>
      <c r="C66" s="121"/>
      <c r="D66" s="79">
        <f>6*2*25.22-(D32*0.06)</f>
        <v>228.34859999999998</v>
      </c>
      <c r="E66" s="49"/>
    </row>
    <row r="67" spans="1:5" ht="16.5" customHeight="1" x14ac:dyDescent="0.2">
      <c r="A67" s="94" t="s">
        <v>4</v>
      </c>
      <c r="B67" s="121" t="s">
        <v>141</v>
      </c>
      <c r="C67" s="121"/>
      <c r="D67" s="74">
        <f>(14*21.01)-((14*21.01)*0.05)</f>
        <v>279.43300000000005</v>
      </c>
      <c r="E67" s="49"/>
    </row>
    <row r="68" spans="1:5" ht="24" customHeight="1" x14ac:dyDescent="0.2">
      <c r="A68" s="94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94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94" t="s">
        <v>28</v>
      </c>
      <c r="B70" s="121" t="s">
        <v>156</v>
      </c>
      <c r="C70" s="121"/>
      <c r="D70" s="74">
        <v>22.7</v>
      </c>
      <c r="E70" s="51"/>
    </row>
    <row r="71" spans="1:5" ht="16.5" customHeight="1" x14ac:dyDescent="0.2">
      <c r="A71" s="94" t="s">
        <v>29</v>
      </c>
      <c r="B71" s="121" t="s">
        <v>143</v>
      </c>
      <c r="C71" s="121"/>
      <c r="D71" s="74">
        <v>110</v>
      </c>
      <c r="E71" s="49"/>
    </row>
    <row r="72" spans="1:5" ht="16.5" customHeight="1" x14ac:dyDescent="0.2">
      <c r="A72" s="94" t="s">
        <v>30</v>
      </c>
      <c r="B72" s="121" t="s">
        <v>144</v>
      </c>
      <c r="C72" s="121"/>
      <c r="D72" s="98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640.48160000000007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96">
        <v>2</v>
      </c>
      <c r="B76" s="119" t="s">
        <v>48</v>
      </c>
      <c r="C76" s="119"/>
      <c r="D76" s="96" t="s">
        <v>25</v>
      </c>
      <c r="E76" s="49"/>
    </row>
    <row r="77" spans="1:5" x14ac:dyDescent="0.2">
      <c r="A77" s="94" t="s">
        <v>34</v>
      </c>
      <c r="B77" s="121" t="s">
        <v>35</v>
      </c>
      <c r="C77" s="121"/>
      <c r="D77" s="98">
        <f>D50</f>
        <v>234.53733325439998</v>
      </c>
      <c r="E77" s="49"/>
    </row>
    <row r="78" spans="1:5" ht="16.5" customHeight="1" x14ac:dyDescent="0.2">
      <c r="A78" s="94" t="s">
        <v>39</v>
      </c>
      <c r="B78" s="121" t="s">
        <v>40</v>
      </c>
      <c r="C78" s="121"/>
      <c r="D78" s="98">
        <f>D62</f>
        <v>600.9991040000001</v>
      </c>
      <c r="E78" s="49"/>
    </row>
    <row r="79" spans="1:5" ht="16.5" customHeight="1" x14ac:dyDescent="0.2">
      <c r="A79" s="94" t="s">
        <v>49</v>
      </c>
      <c r="B79" s="121" t="s">
        <v>45</v>
      </c>
      <c r="C79" s="121"/>
      <c r="D79" s="98">
        <f>D73</f>
        <v>640.48160000000007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1476.0180372544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96">
        <v>3</v>
      </c>
      <c r="B83" s="119" t="s">
        <v>52</v>
      </c>
      <c r="C83" s="119"/>
      <c r="D83" s="96" t="s">
        <v>25</v>
      </c>
      <c r="E83" s="49"/>
    </row>
    <row r="84" spans="1:5" x14ac:dyDescent="0.2">
      <c r="A84" s="94" t="s">
        <v>26</v>
      </c>
      <c r="B84" s="121" t="s">
        <v>167</v>
      </c>
      <c r="C84" s="121"/>
      <c r="D84" s="98">
        <f>((D41/12)*0.05)</f>
        <v>6.2918666666666674</v>
      </c>
      <c r="E84" s="49"/>
    </row>
    <row r="85" spans="1:5" ht="26.25" customHeight="1" x14ac:dyDescent="0.2">
      <c r="A85" s="94" t="s">
        <v>4</v>
      </c>
      <c r="B85" s="121" t="s">
        <v>168</v>
      </c>
      <c r="C85" s="121"/>
      <c r="D85" s="98">
        <f>(D84*C61)</f>
        <v>0.50334933333333343</v>
      </c>
      <c r="E85" s="49"/>
    </row>
    <row r="86" spans="1:5" ht="25.5" x14ac:dyDescent="0.2">
      <c r="A86" s="94" t="s">
        <v>6</v>
      </c>
      <c r="B86" s="95" t="s">
        <v>169</v>
      </c>
      <c r="C86" s="62" t="s">
        <v>36</v>
      </c>
      <c r="D86" s="98">
        <f>D41*(0.08*0.5*0.05)</f>
        <v>3.0200960000000001</v>
      </c>
      <c r="E86" s="49"/>
    </row>
    <row r="87" spans="1:5" ht="26.25" customHeight="1" x14ac:dyDescent="0.2">
      <c r="A87" s="94" t="s">
        <v>8</v>
      </c>
      <c r="B87" s="121" t="s">
        <v>170</v>
      </c>
      <c r="C87" s="121"/>
      <c r="D87" s="98">
        <f>D41*0.0194</f>
        <v>29.294931200000001</v>
      </c>
      <c r="E87" s="49"/>
    </row>
    <row r="88" spans="1:5" ht="30.75" customHeight="1" x14ac:dyDescent="0.2">
      <c r="A88" s="94" t="s">
        <v>28</v>
      </c>
      <c r="B88" s="121" t="s">
        <v>171</v>
      </c>
      <c r="C88" s="121"/>
      <c r="D88" s="98">
        <f>D87*C62</f>
        <v>11.659382617600002</v>
      </c>
      <c r="E88" s="49"/>
    </row>
    <row r="89" spans="1:5" ht="30.75" customHeight="1" x14ac:dyDescent="0.2">
      <c r="A89" s="94" t="s">
        <v>29</v>
      </c>
      <c r="B89" s="95" t="s">
        <v>172</v>
      </c>
      <c r="C89" s="62" t="s">
        <v>36</v>
      </c>
      <c r="D89" s="98">
        <f>D41*(0.08*0.5)</f>
        <v>60.401920000000004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108.15144981760001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1803.6543327999998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96" t="s">
        <v>56</v>
      </c>
      <c r="B96" s="119" t="s">
        <v>57</v>
      </c>
      <c r="C96" s="119"/>
      <c r="D96" s="96" t="s">
        <v>25</v>
      </c>
      <c r="E96" s="49"/>
    </row>
    <row r="97" spans="1:5" x14ac:dyDescent="0.2">
      <c r="A97" s="94" t="s">
        <v>26</v>
      </c>
      <c r="B97" s="121" t="s">
        <v>241</v>
      </c>
      <c r="C97" s="121"/>
      <c r="D97" s="98">
        <f>D94*0.0833</f>
        <v>150.24440592223999</v>
      </c>
      <c r="E97" s="49"/>
    </row>
    <row r="98" spans="1:5" ht="16.5" customHeight="1" x14ac:dyDescent="0.2">
      <c r="A98" s="94" t="s">
        <v>4</v>
      </c>
      <c r="B98" s="121" t="s">
        <v>229</v>
      </c>
      <c r="C98" s="121"/>
      <c r="D98" s="98">
        <f>($D$94/30/12)*1</f>
        <v>5.010150924444444</v>
      </c>
      <c r="E98" s="49"/>
    </row>
    <row r="99" spans="1:5" ht="16.5" customHeight="1" x14ac:dyDescent="0.2">
      <c r="A99" s="94" t="s">
        <v>6</v>
      </c>
      <c r="B99" s="121" t="s">
        <v>230</v>
      </c>
      <c r="C99" s="121"/>
      <c r="D99" s="98">
        <f>(($D$94/30/12)*5)*0.015</f>
        <v>0.37576131933333329</v>
      </c>
      <c r="E99" s="49"/>
    </row>
    <row r="100" spans="1:5" ht="16.5" customHeight="1" x14ac:dyDescent="0.2">
      <c r="A100" s="94" t="s">
        <v>8</v>
      </c>
      <c r="B100" s="121" t="s">
        <v>231</v>
      </c>
      <c r="C100" s="121"/>
      <c r="D100" s="98">
        <f>(($D$94/30/12)*30)*0.08</f>
        <v>12.024362218666665</v>
      </c>
      <c r="E100" s="49"/>
    </row>
    <row r="101" spans="1:5" ht="16.5" customHeight="1" x14ac:dyDescent="0.2">
      <c r="A101" s="94" t="s">
        <v>28</v>
      </c>
      <c r="B101" s="121" t="s">
        <v>232</v>
      </c>
      <c r="C101" s="121"/>
      <c r="D101" s="98">
        <f>(($D$94/30/12)*5)*0.4</f>
        <v>10.02030184888889</v>
      </c>
      <c r="E101" s="49"/>
    </row>
    <row r="102" spans="1:5" ht="24.75" customHeight="1" x14ac:dyDescent="0.2">
      <c r="A102" s="94" t="s">
        <v>29</v>
      </c>
      <c r="B102" s="121" t="s">
        <v>173</v>
      </c>
      <c r="C102" s="121"/>
      <c r="D102" s="74">
        <f>(D97+D98+D99+D100+D101)*C62</f>
        <v>70.714642928962192</v>
      </c>
      <c r="E102" s="49"/>
    </row>
    <row r="103" spans="1:5" ht="41.25" customHeight="1" x14ac:dyDescent="0.2">
      <c r="A103" s="94" t="s">
        <v>30</v>
      </c>
      <c r="B103" s="95" t="s">
        <v>174</v>
      </c>
      <c r="C103" s="62" t="s">
        <v>36</v>
      </c>
      <c r="D103" s="98">
        <f>(((D41+(D41/3))*(4/12))/12)*0.02</f>
        <v>1.1185540740740743</v>
      </c>
      <c r="E103" s="49"/>
    </row>
    <row r="104" spans="1:5" ht="46.5" customHeight="1" x14ac:dyDescent="0.2">
      <c r="A104" s="94" t="s">
        <v>31</v>
      </c>
      <c r="B104" s="95" t="s">
        <v>175</v>
      </c>
      <c r="C104" s="62" t="s">
        <v>36</v>
      </c>
      <c r="D104" s="98">
        <f>D103*C62</f>
        <v>0.44518452148148163</v>
      </c>
      <c r="E104" s="49"/>
    </row>
    <row r="105" spans="1:5" ht="39" customHeight="1" x14ac:dyDescent="0.2">
      <c r="A105" s="94" t="s">
        <v>32</v>
      </c>
      <c r="B105" s="95" t="s">
        <v>176</v>
      </c>
      <c r="C105" s="62" t="s">
        <v>36</v>
      </c>
      <c r="D105" s="98">
        <f>(((D41+(D41/12))*(4/12))*0.02)*C62</f>
        <v>4.3405490844444454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254.29391284253546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96" t="s">
        <v>60</v>
      </c>
      <c r="B109" s="119" t="s">
        <v>61</v>
      </c>
      <c r="C109" s="119"/>
      <c r="D109" s="96" t="s">
        <v>25</v>
      </c>
      <c r="E109" s="49"/>
    </row>
    <row r="110" spans="1:5" x14ac:dyDescent="0.2">
      <c r="A110" s="94" t="s">
        <v>26</v>
      </c>
      <c r="B110" s="121" t="s">
        <v>62</v>
      </c>
      <c r="C110" s="121"/>
      <c r="D110" s="98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96">
        <v>4</v>
      </c>
      <c r="B114" s="119" t="s">
        <v>48</v>
      </c>
      <c r="C114" s="119"/>
      <c r="D114" s="96" t="s">
        <v>25</v>
      </c>
      <c r="E114" s="49"/>
    </row>
    <row r="115" spans="1:5" x14ac:dyDescent="0.2">
      <c r="A115" s="94" t="s">
        <v>56</v>
      </c>
      <c r="B115" s="121" t="s">
        <v>65</v>
      </c>
      <c r="C115" s="121"/>
      <c r="D115" s="98">
        <f>D106</f>
        <v>254.29391284253546</v>
      </c>
      <c r="E115" s="49"/>
    </row>
    <row r="116" spans="1:5" ht="16.5" customHeight="1" x14ac:dyDescent="0.2">
      <c r="A116" s="94" t="s">
        <v>60</v>
      </c>
      <c r="B116" s="121" t="s">
        <v>61</v>
      </c>
      <c r="C116" s="121"/>
      <c r="D116" s="98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254.29391284253546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96">
        <v>5</v>
      </c>
      <c r="B120" s="119" t="s">
        <v>67</v>
      </c>
      <c r="C120" s="119"/>
      <c r="D120" s="96" t="s">
        <v>25</v>
      </c>
      <c r="E120" s="49"/>
    </row>
    <row r="121" spans="1:5" x14ac:dyDescent="0.2">
      <c r="A121" s="94" t="s">
        <v>26</v>
      </c>
      <c r="B121" s="121" t="s">
        <v>68</v>
      </c>
      <c r="C121" s="121"/>
      <c r="D121" s="74">
        <f>UNIFORMES!K57</f>
        <v>264.67</v>
      </c>
      <c r="E121" s="49"/>
    </row>
    <row r="122" spans="1:5" ht="16.5" customHeight="1" x14ac:dyDescent="0.2">
      <c r="A122" s="94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94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94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94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264.67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96">
        <v>6</v>
      </c>
      <c r="B129" s="64" t="s">
        <v>75</v>
      </c>
      <c r="C129" s="96" t="s">
        <v>76</v>
      </c>
      <c r="D129" s="62" t="s">
        <v>25</v>
      </c>
      <c r="E129" s="49"/>
    </row>
    <row r="130" spans="1:5" x14ac:dyDescent="0.2">
      <c r="A130" s="94" t="s">
        <v>26</v>
      </c>
      <c r="B130" s="17" t="s">
        <v>77</v>
      </c>
      <c r="C130" s="80">
        <f>BDI!G10</f>
        <v>4.7274999999999998E-2</v>
      </c>
      <c r="D130" s="98">
        <f>D151*C130</f>
        <v>170.81315068095967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94" t="s">
        <v>4</v>
      </c>
      <c r="B132" s="17" t="s">
        <v>78</v>
      </c>
      <c r="C132" s="80">
        <f>BDI!G11</f>
        <v>4.8125000000000001E-2</v>
      </c>
      <c r="D132" s="98">
        <f>(D151+D130)*C132</f>
        <v>182.10473774740822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94" t="s">
        <v>6</v>
      </c>
      <c r="B134" s="17" t="s">
        <v>79</v>
      </c>
      <c r="C134" s="97"/>
      <c r="D134" s="94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97"/>
      <c r="D136" s="94"/>
      <c r="E136" s="49"/>
    </row>
    <row r="137" spans="1:5" x14ac:dyDescent="0.2">
      <c r="A137" s="142"/>
      <c r="B137" s="17" t="s">
        <v>81</v>
      </c>
      <c r="C137" s="97">
        <v>1.6500000000000001E-2</v>
      </c>
      <c r="D137" s="98">
        <f>($D$130+$D$132+$D$151)/(1-($C$137+$C$138+$C$140))*C137</f>
        <v>75.003596856914513</v>
      </c>
      <c r="E137" s="49"/>
    </row>
    <row r="138" spans="1:5" ht="12.75" customHeight="1" x14ac:dyDescent="0.2">
      <c r="A138" s="142"/>
      <c r="B138" s="17" t="s">
        <v>82</v>
      </c>
      <c r="C138" s="97">
        <v>7.5999999999999998E-2</v>
      </c>
      <c r="D138" s="98">
        <f>($D$130+$D$132+$D$151)/(1-($C$137+$C$138+$C$140))*C138</f>
        <v>345.471112795485</v>
      </c>
      <c r="E138" s="49"/>
    </row>
    <row r="139" spans="1:5" x14ac:dyDescent="0.2">
      <c r="A139" s="142"/>
      <c r="B139" s="17" t="s">
        <v>83</v>
      </c>
      <c r="C139" s="97"/>
      <c r="D139" s="94"/>
      <c r="E139" s="49"/>
    </row>
    <row r="140" spans="1:5" x14ac:dyDescent="0.2">
      <c r="A140" s="142"/>
      <c r="B140" s="17" t="s">
        <v>84</v>
      </c>
      <c r="C140" s="134">
        <v>3.5000000000000003E-2</v>
      </c>
      <c r="D140" s="135">
        <f>($D$130+$D$132+$D$151)/(1-($C$137+$C$138+$C$140))*C140</f>
        <v>159.09853878739443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932.49113686816179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94" t="s">
        <v>26</v>
      </c>
      <c r="B146" s="121" t="s">
        <v>90</v>
      </c>
      <c r="C146" s="121"/>
      <c r="D146" s="98">
        <f>D41</f>
        <v>1510.048</v>
      </c>
      <c r="E146" s="49"/>
    </row>
    <row r="147" spans="1:5" x14ac:dyDescent="0.2">
      <c r="A147" s="94" t="s">
        <v>4</v>
      </c>
      <c r="B147" s="121" t="s">
        <v>91</v>
      </c>
      <c r="C147" s="121"/>
      <c r="D147" s="98">
        <f>D80</f>
        <v>1476.0180372544</v>
      </c>
      <c r="E147" s="49"/>
    </row>
    <row r="148" spans="1:5" ht="26.25" customHeight="1" x14ac:dyDescent="0.2">
      <c r="A148" s="94" t="s">
        <v>6</v>
      </c>
      <c r="B148" s="121" t="s">
        <v>92</v>
      </c>
      <c r="C148" s="121"/>
      <c r="D148" s="98">
        <f>D90</f>
        <v>108.15144981760001</v>
      </c>
      <c r="E148" s="49"/>
    </row>
    <row r="149" spans="1:5" ht="16.5" customHeight="1" x14ac:dyDescent="0.2">
      <c r="A149" s="94" t="s">
        <v>8</v>
      </c>
      <c r="B149" s="121" t="s">
        <v>93</v>
      </c>
      <c r="C149" s="121"/>
      <c r="D149" s="98">
        <f>D117</f>
        <v>254.29391284253546</v>
      </c>
      <c r="E149" s="49"/>
    </row>
    <row r="150" spans="1:5" ht="16.5" customHeight="1" x14ac:dyDescent="0.2">
      <c r="A150" s="94" t="s">
        <v>28</v>
      </c>
      <c r="B150" s="121" t="s">
        <v>94</v>
      </c>
      <c r="C150" s="121"/>
      <c r="D150" s="98">
        <f>D126</f>
        <v>264.67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3613.1813999145356</v>
      </c>
      <c r="E151" s="49"/>
    </row>
    <row r="152" spans="1:5" ht="16.5" customHeight="1" x14ac:dyDescent="0.2">
      <c r="A152" s="94" t="s">
        <v>29</v>
      </c>
      <c r="B152" s="121" t="s">
        <v>96</v>
      </c>
      <c r="C152" s="121"/>
      <c r="D152" s="98">
        <f>D142</f>
        <v>932.49113686816179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4545.6725367826975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B148:C148"/>
    <mergeCell ref="B149:C149"/>
    <mergeCell ref="B150:C150"/>
    <mergeCell ref="A151:C151"/>
    <mergeCell ref="B152:C152"/>
    <mergeCell ref="A153:C153"/>
    <mergeCell ref="A142:C142"/>
    <mergeCell ref="A143:D143"/>
    <mergeCell ref="A144:D144"/>
    <mergeCell ref="B145:C145"/>
    <mergeCell ref="B146:C146"/>
    <mergeCell ref="B147:C147"/>
    <mergeCell ref="A128:D128"/>
    <mergeCell ref="A131:D131"/>
    <mergeCell ref="A133:D133"/>
    <mergeCell ref="A135:D135"/>
    <mergeCell ref="A136:A141"/>
    <mergeCell ref="C140:C141"/>
    <mergeCell ref="D140:D141"/>
    <mergeCell ref="B122:C122"/>
    <mergeCell ref="B123:C123"/>
    <mergeCell ref="B124:C124"/>
    <mergeCell ref="B125:C125"/>
    <mergeCell ref="A126:C126"/>
    <mergeCell ref="A127:D127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B18:C18"/>
    <mergeCell ref="B19:C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zoomScale="120" zoomScaleNormal="120" zoomScalePageLayoutView="80" workbookViewId="0">
      <selection activeCell="D67" sqref="D67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1025" width="9.1406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190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94" t="s">
        <v>26</v>
      </c>
      <c r="B12" s="111" t="s">
        <v>3</v>
      </c>
      <c r="C12" s="111"/>
      <c r="D12" s="94"/>
      <c r="E12" s="49"/>
    </row>
    <row r="13" spans="1:5" ht="12.75" customHeight="1" x14ac:dyDescent="0.2">
      <c r="A13" s="94" t="s">
        <v>4</v>
      </c>
      <c r="B13" s="111" t="s">
        <v>5</v>
      </c>
      <c r="C13" s="111"/>
      <c r="D13" s="94" t="s">
        <v>246</v>
      </c>
      <c r="E13" s="49"/>
    </row>
    <row r="14" spans="1:5" ht="12.75" customHeight="1" x14ac:dyDescent="0.2">
      <c r="A14" s="94" t="s">
        <v>6</v>
      </c>
      <c r="B14" s="111" t="s">
        <v>7</v>
      </c>
      <c r="C14" s="111"/>
      <c r="D14" s="94" t="s">
        <v>139</v>
      </c>
      <c r="E14" s="49"/>
    </row>
    <row r="15" spans="1:5" ht="12.75" customHeight="1" x14ac:dyDescent="0.2">
      <c r="A15" s="94" t="s">
        <v>8</v>
      </c>
      <c r="B15" s="111" t="s">
        <v>137</v>
      </c>
      <c r="C15" s="111"/>
      <c r="D15" s="94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5" x14ac:dyDescent="0.2">
      <c r="A17" s="120" t="s">
        <v>9</v>
      </c>
      <c r="B17" s="120"/>
      <c r="C17" s="120"/>
      <c r="D17" s="120"/>
      <c r="E17" s="49"/>
    </row>
    <row r="18" spans="1:5" x14ac:dyDescent="0.2">
      <c r="A18" s="96" t="s">
        <v>10</v>
      </c>
      <c r="B18" s="119" t="s">
        <v>11</v>
      </c>
      <c r="C18" s="119"/>
      <c r="D18" s="96" t="s">
        <v>12</v>
      </c>
      <c r="E18" s="49"/>
    </row>
    <row r="19" spans="1:5" x14ac:dyDescent="0.2">
      <c r="A19" s="94" t="str">
        <f>A4</f>
        <v>AJUDANTE DE COZINHA</v>
      </c>
      <c r="B19" s="111" t="s">
        <v>13</v>
      </c>
      <c r="C19" s="111"/>
      <c r="D19" s="94">
        <v>1</v>
      </c>
      <c r="E19" s="49" t="s">
        <v>14</v>
      </c>
    </row>
    <row r="20" spans="1:5" x14ac:dyDescent="0.2">
      <c r="A20" s="125"/>
      <c r="B20" s="125"/>
      <c r="C20" s="125"/>
      <c r="D20" s="125"/>
      <c r="E20" s="49"/>
    </row>
    <row r="21" spans="1:5" x14ac:dyDescent="0.2">
      <c r="A21" s="120" t="s">
        <v>15</v>
      </c>
      <c r="B21" s="120"/>
      <c r="C21" s="120"/>
      <c r="D21" s="120"/>
      <c r="E21" s="49"/>
    </row>
    <row r="22" spans="1:5" x14ac:dyDescent="0.2">
      <c r="A22" s="120" t="s">
        <v>16</v>
      </c>
      <c r="B22" s="120"/>
      <c r="C22" s="120"/>
      <c r="D22" s="120"/>
      <c r="E22" s="49"/>
    </row>
    <row r="23" spans="1:5" ht="15.75" customHeight="1" x14ac:dyDescent="0.2">
      <c r="A23" s="119" t="s">
        <v>17</v>
      </c>
      <c r="B23" s="119"/>
      <c r="C23" s="119"/>
      <c r="D23" s="119"/>
      <c r="E23" s="49"/>
    </row>
    <row r="24" spans="1:5" ht="23.65" customHeight="1" x14ac:dyDescent="0.2">
      <c r="A24" s="94">
        <v>1</v>
      </c>
      <c r="B24" s="121" t="s">
        <v>18</v>
      </c>
      <c r="C24" s="121"/>
      <c r="D24" s="94" t="str">
        <f>A19</f>
        <v>AJUDANTE DE COZINHA</v>
      </c>
      <c r="E24" s="49"/>
    </row>
    <row r="25" spans="1:5" ht="12.75" customHeight="1" x14ac:dyDescent="0.2">
      <c r="A25" s="94">
        <v>2</v>
      </c>
      <c r="B25" s="121" t="s">
        <v>19</v>
      </c>
      <c r="C25" s="121"/>
      <c r="D25" s="94" t="s">
        <v>243</v>
      </c>
      <c r="E25" s="49"/>
    </row>
    <row r="26" spans="1:5" ht="12.75" customHeight="1" x14ac:dyDescent="0.2">
      <c r="A26" s="94">
        <v>2</v>
      </c>
      <c r="B26" s="121" t="s">
        <v>20</v>
      </c>
      <c r="C26" s="121"/>
      <c r="D26" s="73">
        <v>1238.19</v>
      </c>
      <c r="E26" s="49"/>
    </row>
    <row r="27" spans="1:5" ht="23.65" customHeight="1" x14ac:dyDescent="0.2">
      <c r="A27" s="94">
        <v>3</v>
      </c>
      <c r="B27" s="121" t="s">
        <v>21</v>
      </c>
      <c r="C27" s="121"/>
      <c r="D27" s="94" t="str">
        <f>A19</f>
        <v>AJUDANTE DE COZINHA</v>
      </c>
      <c r="E27" s="49"/>
    </row>
    <row r="28" spans="1:5" ht="12.75" customHeight="1" x14ac:dyDescent="0.2">
      <c r="A28" s="94">
        <v>4</v>
      </c>
      <c r="B28" s="121" t="s">
        <v>22</v>
      </c>
      <c r="C28" s="121"/>
      <c r="D28" s="59">
        <v>43101</v>
      </c>
      <c r="E28" s="49"/>
    </row>
    <row r="29" spans="1:5" x14ac:dyDescent="0.2">
      <c r="A29" s="125"/>
      <c r="B29" s="125"/>
      <c r="C29" s="125"/>
      <c r="D29" s="125"/>
      <c r="E29" s="49"/>
    </row>
    <row r="30" spans="1:5" x14ac:dyDescent="0.2">
      <c r="A30" s="120" t="s">
        <v>23</v>
      </c>
      <c r="B30" s="120"/>
      <c r="C30" s="120"/>
      <c r="D30" s="120"/>
      <c r="E30" s="49"/>
    </row>
    <row r="31" spans="1:5" ht="12.75" customHeight="1" x14ac:dyDescent="0.2">
      <c r="A31" s="96">
        <v>1</v>
      </c>
      <c r="B31" s="119" t="s">
        <v>24</v>
      </c>
      <c r="C31" s="119"/>
      <c r="D31" s="96" t="s">
        <v>25</v>
      </c>
      <c r="E31" s="49"/>
    </row>
    <row r="32" spans="1:5" ht="12.75" customHeight="1" x14ac:dyDescent="0.2">
      <c r="A32" s="94" t="s">
        <v>26</v>
      </c>
      <c r="B32" s="121" t="s">
        <v>27</v>
      </c>
      <c r="C32" s="121"/>
      <c r="D32" s="74">
        <v>1238.19</v>
      </c>
      <c r="E32" s="49"/>
    </row>
    <row r="33" spans="1:6" ht="12.75" customHeight="1" x14ac:dyDescent="0.2">
      <c r="A33" s="94" t="s">
        <v>4</v>
      </c>
      <c r="B33" s="121" t="s">
        <v>163</v>
      </c>
      <c r="C33" s="121"/>
      <c r="D33" s="98">
        <v>0</v>
      </c>
      <c r="E33" s="49"/>
    </row>
    <row r="34" spans="1:6" ht="18" customHeight="1" x14ac:dyDescent="0.2">
      <c r="A34" s="94" t="s">
        <v>6</v>
      </c>
      <c r="B34" s="121" t="s">
        <v>242</v>
      </c>
      <c r="C34" s="121"/>
      <c r="D34" s="98">
        <f>20%*D32</f>
        <v>247.63800000000003</v>
      </c>
      <c r="E34" s="49"/>
      <c r="F34" s="2"/>
    </row>
    <row r="35" spans="1:6" ht="36.75" customHeight="1" x14ac:dyDescent="0.2">
      <c r="A35" s="94" t="s">
        <v>8</v>
      </c>
      <c r="B35" s="121" t="s">
        <v>162</v>
      </c>
      <c r="C35" s="121"/>
      <c r="D35" s="98">
        <v>0</v>
      </c>
      <c r="E35" s="49"/>
      <c r="F35" s="3"/>
    </row>
    <row r="36" spans="1:6" ht="24.75" customHeight="1" x14ac:dyDescent="0.2">
      <c r="A36" s="94" t="s">
        <v>28</v>
      </c>
      <c r="B36" s="126" t="s">
        <v>161</v>
      </c>
      <c r="C36" s="127"/>
      <c r="D36" s="98">
        <v>0</v>
      </c>
      <c r="E36" s="49"/>
      <c r="F36" s="3"/>
    </row>
    <row r="37" spans="1:6" ht="32.25" customHeight="1" x14ac:dyDescent="0.2">
      <c r="A37" s="94" t="s">
        <v>29</v>
      </c>
      <c r="B37" s="126" t="s">
        <v>157</v>
      </c>
      <c r="C37" s="127"/>
      <c r="D37" s="98">
        <v>0</v>
      </c>
      <c r="E37" s="49"/>
      <c r="F37" s="3"/>
    </row>
    <row r="38" spans="1:6" ht="26.25" customHeight="1" x14ac:dyDescent="0.2">
      <c r="A38" s="94" t="s">
        <v>30</v>
      </c>
      <c r="B38" s="126" t="s">
        <v>158</v>
      </c>
      <c r="C38" s="127"/>
      <c r="D38" s="98">
        <v>0</v>
      </c>
      <c r="E38" s="49"/>
      <c r="F38" s="3"/>
    </row>
    <row r="39" spans="1:6" x14ac:dyDescent="0.2">
      <c r="A39" s="94" t="s">
        <v>31</v>
      </c>
      <c r="B39" s="121" t="s">
        <v>159</v>
      </c>
      <c r="C39" s="121"/>
      <c r="D39" s="74">
        <v>24.22</v>
      </c>
      <c r="E39" s="49"/>
      <c r="F39" s="3"/>
    </row>
    <row r="40" spans="1:6" x14ac:dyDescent="0.2">
      <c r="A40" s="94" t="s">
        <v>32</v>
      </c>
      <c r="B40" s="121" t="s">
        <v>160</v>
      </c>
      <c r="C40" s="121"/>
      <c r="D40" s="98">
        <v>0</v>
      </c>
      <c r="E40" s="49"/>
      <c r="F40" s="3"/>
    </row>
    <row r="41" spans="1:6" ht="12.75" customHeight="1" x14ac:dyDescent="0.2">
      <c r="A41" s="60"/>
      <c r="B41" s="119" t="s">
        <v>140</v>
      </c>
      <c r="C41" s="119"/>
      <c r="D41" s="61">
        <f>SUM(D32:D40)</f>
        <v>1510.048</v>
      </c>
      <c r="E41" s="49"/>
      <c r="F41" s="3"/>
    </row>
    <row r="42" spans="1:6" x14ac:dyDescent="0.2">
      <c r="A42" s="128" t="s">
        <v>234</v>
      </c>
      <c r="B42" s="129"/>
      <c r="C42" s="129"/>
      <c r="D42" s="130"/>
      <c r="E42" s="49"/>
    </row>
    <row r="43" spans="1:6" ht="12.75" customHeight="1" x14ac:dyDescent="0.2">
      <c r="A43" s="122" t="s">
        <v>33</v>
      </c>
      <c r="B43" s="122"/>
      <c r="C43" s="122"/>
      <c r="D43" s="122"/>
      <c r="E43" s="49"/>
    </row>
    <row r="44" spans="1:6" x14ac:dyDescent="0.2">
      <c r="A44" s="122" t="s">
        <v>178</v>
      </c>
      <c r="B44" s="122"/>
      <c r="C44" s="122"/>
      <c r="D44" s="122"/>
      <c r="E44" s="49"/>
    </row>
    <row r="45" spans="1:6" x14ac:dyDescent="0.2">
      <c r="A45" s="96" t="s">
        <v>34</v>
      </c>
      <c r="B45" s="119" t="s">
        <v>35</v>
      </c>
      <c r="C45" s="119"/>
      <c r="D45" s="96" t="s">
        <v>25</v>
      </c>
      <c r="E45" s="49"/>
    </row>
    <row r="46" spans="1:6" ht="25.5" x14ac:dyDescent="0.2">
      <c r="A46" s="94" t="s">
        <v>26</v>
      </c>
      <c r="B46" s="17" t="s">
        <v>164</v>
      </c>
      <c r="C46" s="62" t="s">
        <v>36</v>
      </c>
      <c r="D46" s="98">
        <f>D41*0.0833</f>
        <v>125.7869984</v>
      </c>
      <c r="E46" s="49"/>
    </row>
    <row r="47" spans="1:6" ht="25.5" x14ac:dyDescent="0.2">
      <c r="A47" s="94" t="s">
        <v>4</v>
      </c>
      <c r="B47" s="17" t="s">
        <v>165</v>
      </c>
      <c r="C47" s="62" t="s">
        <v>36</v>
      </c>
      <c r="D47" s="98">
        <f>D41*0.0278</f>
        <v>41.979334399999999</v>
      </c>
      <c r="E47" s="49"/>
    </row>
    <row r="48" spans="1:6" x14ac:dyDescent="0.2">
      <c r="A48" s="118" t="s">
        <v>37</v>
      </c>
      <c r="B48" s="118"/>
      <c r="C48" s="118"/>
      <c r="D48" s="63">
        <f>SUM(D46:D47)</f>
        <v>167.76633279999999</v>
      </c>
      <c r="E48" s="49"/>
    </row>
    <row r="49" spans="1:5" ht="25.5" x14ac:dyDescent="0.2">
      <c r="A49" s="94" t="s">
        <v>6</v>
      </c>
      <c r="B49" s="17" t="s">
        <v>179</v>
      </c>
      <c r="C49" s="62" t="s">
        <v>36</v>
      </c>
      <c r="D49" s="98">
        <f>(D46+D47)*C62</f>
        <v>66.77100045440001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234.53733325439998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96" t="s">
        <v>39</v>
      </c>
      <c r="B53" s="64" t="s">
        <v>40</v>
      </c>
      <c r="C53" s="96" t="s">
        <v>41</v>
      </c>
      <c r="D53" s="96" t="s">
        <v>25</v>
      </c>
      <c r="E53" s="49"/>
    </row>
    <row r="54" spans="1:5" x14ac:dyDescent="0.2">
      <c r="A54" s="94" t="s">
        <v>26</v>
      </c>
      <c r="B54" s="17" t="s">
        <v>181</v>
      </c>
      <c r="C54" s="65">
        <v>0.2</v>
      </c>
      <c r="D54" s="98">
        <f t="shared" ref="D54:D61" si="0">C54*$D$41</f>
        <v>302.00960000000003</v>
      </c>
      <c r="E54" s="49" t="s">
        <v>42</v>
      </c>
    </row>
    <row r="55" spans="1:5" x14ac:dyDescent="0.2">
      <c r="A55" s="94" t="s">
        <v>4</v>
      </c>
      <c r="B55" s="17" t="s">
        <v>185</v>
      </c>
      <c r="C55" s="66">
        <v>2.5000000000000001E-2</v>
      </c>
      <c r="D55" s="98">
        <f t="shared" si="0"/>
        <v>37.751200000000004</v>
      </c>
      <c r="E55" s="49"/>
    </row>
    <row r="56" spans="1:5" x14ac:dyDescent="0.2">
      <c r="A56" s="94" t="s">
        <v>6</v>
      </c>
      <c r="B56" s="17" t="s">
        <v>188</v>
      </c>
      <c r="C56" s="65">
        <v>0.06</v>
      </c>
      <c r="D56" s="98">
        <f>C56*$D$41</f>
        <v>90.602879999999999</v>
      </c>
      <c r="E56" s="49" t="s">
        <v>42</v>
      </c>
    </row>
    <row r="57" spans="1:5" x14ac:dyDescent="0.2">
      <c r="A57" s="94" t="s">
        <v>8</v>
      </c>
      <c r="B57" s="17" t="s">
        <v>182</v>
      </c>
      <c r="C57" s="66">
        <v>1.4999999999999999E-2</v>
      </c>
      <c r="D57" s="98">
        <f t="shared" si="0"/>
        <v>22.65072</v>
      </c>
      <c r="E57" s="49"/>
    </row>
    <row r="58" spans="1:5" x14ac:dyDescent="0.2">
      <c r="A58" s="94" t="s">
        <v>28</v>
      </c>
      <c r="B58" s="17" t="s">
        <v>183</v>
      </c>
      <c r="C58" s="66">
        <v>0.01</v>
      </c>
      <c r="D58" s="98">
        <f t="shared" si="0"/>
        <v>15.100480000000001</v>
      </c>
      <c r="E58" s="49"/>
    </row>
    <row r="59" spans="1:5" x14ac:dyDescent="0.2">
      <c r="A59" s="94" t="s">
        <v>29</v>
      </c>
      <c r="B59" s="17" t="s">
        <v>187</v>
      </c>
      <c r="C59" s="66">
        <v>6.0000000000000001E-3</v>
      </c>
      <c r="D59" s="98">
        <f t="shared" si="0"/>
        <v>9.0602879999999999</v>
      </c>
      <c r="E59" s="49"/>
    </row>
    <row r="60" spans="1:5" x14ac:dyDescent="0.2">
      <c r="A60" s="94" t="s">
        <v>30</v>
      </c>
      <c r="B60" s="17" t="s">
        <v>184</v>
      </c>
      <c r="C60" s="66">
        <v>2E-3</v>
      </c>
      <c r="D60" s="98">
        <f t="shared" si="0"/>
        <v>3.0200960000000001</v>
      </c>
      <c r="E60" s="49"/>
    </row>
    <row r="61" spans="1:5" x14ac:dyDescent="0.2">
      <c r="A61" s="94" t="s">
        <v>31</v>
      </c>
      <c r="B61" s="17" t="s">
        <v>186</v>
      </c>
      <c r="C61" s="65">
        <v>0.08</v>
      </c>
      <c r="D61" s="98">
        <f t="shared" si="0"/>
        <v>120.80384000000001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600.9991040000001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96" t="s">
        <v>34</v>
      </c>
      <c r="B65" s="119" t="s">
        <v>45</v>
      </c>
      <c r="C65" s="119"/>
      <c r="D65" s="96" t="s">
        <v>25</v>
      </c>
      <c r="E65" s="49"/>
    </row>
    <row r="66" spans="1:5" x14ac:dyDescent="0.2">
      <c r="A66" s="94" t="s">
        <v>26</v>
      </c>
      <c r="B66" s="121" t="s">
        <v>245</v>
      </c>
      <c r="C66" s="121"/>
      <c r="D66" s="79">
        <f>6*2*15.21-(D32*0.06)</f>
        <v>108.22860000000001</v>
      </c>
      <c r="E66" s="49"/>
    </row>
    <row r="67" spans="1:5" ht="16.5" customHeight="1" x14ac:dyDescent="0.2">
      <c r="A67" s="94" t="s">
        <v>4</v>
      </c>
      <c r="B67" s="121" t="s">
        <v>141</v>
      </c>
      <c r="C67" s="121"/>
      <c r="D67" s="74">
        <f>(14*15.21)-((14*15.21)*0.05)</f>
        <v>202.29300000000001</v>
      </c>
      <c r="E67" s="49"/>
    </row>
    <row r="68" spans="1:5" ht="24" customHeight="1" x14ac:dyDescent="0.2">
      <c r="A68" s="94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94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94" t="s">
        <v>28</v>
      </c>
      <c r="B70" s="121" t="s">
        <v>156</v>
      </c>
      <c r="C70" s="121"/>
      <c r="D70" s="74">
        <v>22.7</v>
      </c>
      <c r="E70" s="51"/>
    </row>
    <row r="71" spans="1:5" ht="16.5" customHeight="1" x14ac:dyDescent="0.2">
      <c r="A71" s="94" t="s">
        <v>29</v>
      </c>
      <c r="B71" s="121" t="s">
        <v>143</v>
      </c>
      <c r="C71" s="121"/>
      <c r="D71" s="74">
        <v>110</v>
      </c>
      <c r="E71" s="49"/>
    </row>
    <row r="72" spans="1:5" ht="16.5" customHeight="1" x14ac:dyDescent="0.2">
      <c r="A72" s="94" t="s">
        <v>30</v>
      </c>
      <c r="B72" s="121" t="s">
        <v>144</v>
      </c>
      <c r="C72" s="121"/>
      <c r="D72" s="98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443.22160000000002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96">
        <v>2</v>
      </c>
      <c r="B76" s="119" t="s">
        <v>48</v>
      </c>
      <c r="C76" s="119"/>
      <c r="D76" s="96" t="s">
        <v>25</v>
      </c>
      <c r="E76" s="49"/>
    </row>
    <row r="77" spans="1:5" x14ac:dyDescent="0.2">
      <c r="A77" s="94" t="s">
        <v>34</v>
      </c>
      <c r="B77" s="121" t="s">
        <v>35</v>
      </c>
      <c r="C77" s="121"/>
      <c r="D77" s="98">
        <f>D50</f>
        <v>234.53733325439998</v>
      </c>
      <c r="E77" s="49"/>
    </row>
    <row r="78" spans="1:5" ht="16.5" customHeight="1" x14ac:dyDescent="0.2">
      <c r="A78" s="94" t="s">
        <v>39</v>
      </c>
      <c r="B78" s="121" t="s">
        <v>40</v>
      </c>
      <c r="C78" s="121"/>
      <c r="D78" s="98">
        <f>D62</f>
        <v>600.9991040000001</v>
      </c>
      <c r="E78" s="49"/>
    </row>
    <row r="79" spans="1:5" ht="16.5" customHeight="1" x14ac:dyDescent="0.2">
      <c r="A79" s="94" t="s">
        <v>49</v>
      </c>
      <c r="B79" s="121" t="s">
        <v>45</v>
      </c>
      <c r="C79" s="121"/>
      <c r="D79" s="98">
        <f>D73</f>
        <v>443.22160000000002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1278.7580372544001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96">
        <v>3</v>
      </c>
      <c r="B83" s="119" t="s">
        <v>52</v>
      </c>
      <c r="C83" s="119"/>
      <c r="D83" s="96" t="s">
        <v>25</v>
      </c>
      <c r="E83" s="49"/>
    </row>
    <row r="84" spans="1:5" x14ac:dyDescent="0.2">
      <c r="A84" s="94" t="s">
        <v>26</v>
      </c>
      <c r="B84" s="121" t="s">
        <v>167</v>
      </c>
      <c r="C84" s="121"/>
      <c r="D84" s="98">
        <f>((D41/12)*0.05)</f>
        <v>6.2918666666666674</v>
      </c>
      <c r="E84" s="49"/>
    </row>
    <row r="85" spans="1:5" ht="26.25" customHeight="1" x14ac:dyDescent="0.2">
      <c r="A85" s="94" t="s">
        <v>4</v>
      </c>
      <c r="B85" s="121" t="s">
        <v>168</v>
      </c>
      <c r="C85" s="121"/>
      <c r="D85" s="98">
        <f>(D84*C61)</f>
        <v>0.50334933333333343</v>
      </c>
      <c r="E85" s="49"/>
    </row>
    <row r="86" spans="1:5" ht="25.5" x14ac:dyDescent="0.2">
      <c r="A86" s="94" t="s">
        <v>6</v>
      </c>
      <c r="B86" s="95" t="s">
        <v>169</v>
      </c>
      <c r="C86" s="62" t="s">
        <v>36</v>
      </c>
      <c r="D86" s="98">
        <f>D41*(0.08*0.5*0.05)</f>
        <v>3.0200960000000001</v>
      </c>
      <c r="E86" s="49"/>
    </row>
    <row r="87" spans="1:5" ht="26.25" customHeight="1" x14ac:dyDescent="0.2">
      <c r="A87" s="94" t="s">
        <v>8</v>
      </c>
      <c r="B87" s="121" t="s">
        <v>170</v>
      </c>
      <c r="C87" s="121"/>
      <c r="D87" s="98">
        <f>D41*0.0194</f>
        <v>29.294931200000001</v>
      </c>
      <c r="E87" s="49"/>
    </row>
    <row r="88" spans="1:5" ht="30.75" customHeight="1" x14ac:dyDescent="0.2">
      <c r="A88" s="94" t="s">
        <v>28</v>
      </c>
      <c r="B88" s="121" t="s">
        <v>171</v>
      </c>
      <c r="C88" s="121"/>
      <c r="D88" s="98">
        <f>D87*C62</f>
        <v>11.659382617600002</v>
      </c>
      <c r="E88" s="49"/>
    </row>
    <row r="89" spans="1:5" ht="30.75" customHeight="1" x14ac:dyDescent="0.2">
      <c r="A89" s="94" t="s">
        <v>29</v>
      </c>
      <c r="B89" s="95" t="s">
        <v>172</v>
      </c>
      <c r="C89" s="62" t="s">
        <v>36</v>
      </c>
      <c r="D89" s="98">
        <f>D41*(0.08*0.5)</f>
        <v>60.401920000000004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108.15144981760001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1803.6543327999998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96" t="s">
        <v>56</v>
      </c>
      <c r="B96" s="119" t="s">
        <v>57</v>
      </c>
      <c r="C96" s="119"/>
      <c r="D96" s="96" t="s">
        <v>25</v>
      </c>
      <c r="E96" s="49"/>
    </row>
    <row r="97" spans="1:5" x14ac:dyDescent="0.2">
      <c r="A97" s="94" t="s">
        <v>26</v>
      </c>
      <c r="B97" s="121" t="s">
        <v>241</v>
      </c>
      <c r="C97" s="121"/>
      <c r="D97" s="98">
        <f>D94*0.0833</f>
        <v>150.24440592223999</v>
      </c>
      <c r="E97" s="49"/>
    </row>
    <row r="98" spans="1:5" ht="16.5" customHeight="1" x14ac:dyDescent="0.2">
      <c r="A98" s="94" t="s">
        <v>4</v>
      </c>
      <c r="B98" s="121" t="s">
        <v>229</v>
      </c>
      <c r="C98" s="121"/>
      <c r="D98" s="98">
        <f>($D$94/30/12)*1</f>
        <v>5.010150924444444</v>
      </c>
      <c r="E98" s="49"/>
    </row>
    <row r="99" spans="1:5" ht="16.5" customHeight="1" x14ac:dyDescent="0.2">
      <c r="A99" s="94" t="s">
        <v>6</v>
      </c>
      <c r="B99" s="121" t="s">
        <v>230</v>
      </c>
      <c r="C99" s="121"/>
      <c r="D99" s="98">
        <f>(($D$94/30/12)*5)*0.015</f>
        <v>0.37576131933333329</v>
      </c>
      <c r="E99" s="49"/>
    </row>
    <row r="100" spans="1:5" ht="16.5" customHeight="1" x14ac:dyDescent="0.2">
      <c r="A100" s="94" t="s">
        <v>8</v>
      </c>
      <c r="B100" s="121" t="s">
        <v>231</v>
      </c>
      <c r="C100" s="121"/>
      <c r="D100" s="98">
        <f>(($D$94/30/12)*30)*0.08</f>
        <v>12.024362218666665</v>
      </c>
      <c r="E100" s="49"/>
    </row>
    <row r="101" spans="1:5" ht="16.5" customHeight="1" x14ac:dyDescent="0.2">
      <c r="A101" s="94" t="s">
        <v>28</v>
      </c>
      <c r="B101" s="121" t="s">
        <v>232</v>
      </c>
      <c r="C101" s="121"/>
      <c r="D101" s="98">
        <f>(($D$94/30/12)*5)*0.4</f>
        <v>10.02030184888889</v>
      </c>
      <c r="E101" s="49"/>
    </row>
    <row r="102" spans="1:5" ht="24.75" customHeight="1" x14ac:dyDescent="0.2">
      <c r="A102" s="94" t="s">
        <v>29</v>
      </c>
      <c r="B102" s="121" t="s">
        <v>173</v>
      </c>
      <c r="C102" s="121"/>
      <c r="D102" s="74">
        <f>(D97+D98+D99+D100+D101)*C62</f>
        <v>70.714642928962192</v>
      </c>
      <c r="E102" s="49"/>
    </row>
    <row r="103" spans="1:5" ht="41.25" customHeight="1" x14ac:dyDescent="0.2">
      <c r="A103" s="94" t="s">
        <v>30</v>
      </c>
      <c r="B103" s="95" t="s">
        <v>174</v>
      </c>
      <c r="C103" s="62" t="s">
        <v>36</v>
      </c>
      <c r="D103" s="98">
        <f>(((D41+(D41/3))*(4/12))/12)*0.02</f>
        <v>1.1185540740740743</v>
      </c>
      <c r="E103" s="49"/>
    </row>
    <row r="104" spans="1:5" ht="46.5" customHeight="1" x14ac:dyDescent="0.2">
      <c r="A104" s="94" t="s">
        <v>31</v>
      </c>
      <c r="B104" s="95" t="s">
        <v>175</v>
      </c>
      <c r="C104" s="62" t="s">
        <v>36</v>
      </c>
      <c r="D104" s="98">
        <f>D103*C62</f>
        <v>0.44518452148148163</v>
      </c>
      <c r="E104" s="49"/>
    </row>
    <row r="105" spans="1:5" ht="39" customHeight="1" x14ac:dyDescent="0.2">
      <c r="A105" s="94" t="s">
        <v>32</v>
      </c>
      <c r="B105" s="95" t="s">
        <v>176</v>
      </c>
      <c r="C105" s="62" t="s">
        <v>36</v>
      </c>
      <c r="D105" s="98">
        <f>(((D41+(D41/12))*(4/12))*0.02)*C62</f>
        <v>4.3405490844444454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254.29391284253546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96" t="s">
        <v>60</v>
      </c>
      <c r="B109" s="119" t="s">
        <v>61</v>
      </c>
      <c r="C109" s="119"/>
      <c r="D109" s="96" t="s">
        <v>25</v>
      </c>
      <c r="E109" s="49"/>
    </row>
    <row r="110" spans="1:5" x14ac:dyDescent="0.2">
      <c r="A110" s="94" t="s">
        <v>26</v>
      </c>
      <c r="B110" s="121" t="s">
        <v>62</v>
      </c>
      <c r="C110" s="121"/>
      <c r="D110" s="98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96">
        <v>4</v>
      </c>
      <c r="B114" s="119" t="s">
        <v>48</v>
      </c>
      <c r="C114" s="119"/>
      <c r="D114" s="96" t="s">
        <v>25</v>
      </c>
      <c r="E114" s="49"/>
    </row>
    <row r="115" spans="1:5" x14ac:dyDescent="0.2">
      <c r="A115" s="94" t="s">
        <v>56</v>
      </c>
      <c r="B115" s="121" t="s">
        <v>65</v>
      </c>
      <c r="C115" s="121"/>
      <c r="D115" s="98">
        <f>D106</f>
        <v>254.29391284253546</v>
      </c>
      <c r="E115" s="49"/>
    </row>
    <row r="116" spans="1:5" ht="16.5" customHeight="1" x14ac:dyDescent="0.2">
      <c r="A116" s="94" t="s">
        <v>60</v>
      </c>
      <c r="B116" s="121" t="s">
        <v>61</v>
      </c>
      <c r="C116" s="121"/>
      <c r="D116" s="98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254.29391284253546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96">
        <v>5</v>
      </c>
      <c r="B120" s="119" t="s">
        <v>67</v>
      </c>
      <c r="C120" s="119"/>
      <c r="D120" s="96" t="s">
        <v>25</v>
      </c>
      <c r="E120" s="49"/>
    </row>
    <row r="121" spans="1:5" x14ac:dyDescent="0.2">
      <c r="A121" s="94" t="s">
        <v>26</v>
      </c>
      <c r="B121" s="121" t="s">
        <v>68</v>
      </c>
      <c r="C121" s="121"/>
      <c r="D121" s="74">
        <f>UNIFORMES!K57</f>
        <v>264.67</v>
      </c>
      <c r="E121" s="49"/>
    </row>
    <row r="122" spans="1:5" ht="16.5" customHeight="1" x14ac:dyDescent="0.2">
      <c r="A122" s="94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94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94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94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264.67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96">
        <v>6</v>
      </c>
      <c r="B129" s="64" t="s">
        <v>75</v>
      </c>
      <c r="C129" s="96" t="s">
        <v>76</v>
      </c>
      <c r="D129" s="62" t="s">
        <v>25</v>
      </c>
      <c r="E129" s="49"/>
    </row>
    <row r="130" spans="1:5" x14ac:dyDescent="0.2">
      <c r="A130" s="94" t="s">
        <v>26</v>
      </c>
      <c r="B130" s="17" t="s">
        <v>77</v>
      </c>
      <c r="C130" s="80">
        <f>BDI!G10</f>
        <v>4.7274999999999998E-2</v>
      </c>
      <c r="D130" s="98">
        <f>D151*C130</f>
        <v>161.48768418095966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94" t="s">
        <v>4</v>
      </c>
      <c r="B132" s="17" t="s">
        <v>78</v>
      </c>
      <c r="C132" s="80">
        <f>BDI!G11</f>
        <v>4.8125000000000001E-2</v>
      </c>
      <c r="D132" s="98">
        <f>(D151+D130)*C132</f>
        <v>172.16281217209573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94" t="s">
        <v>6</v>
      </c>
      <c r="B134" s="17" t="s">
        <v>79</v>
      </c>
      <c r="C134" s="97"/>
      <c r="D134" s="94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97"/>
      <c r="D136" s="94"/>
      <c r="E136" s="49"/>
    </row>
    <row r="137" spans="1:5" x14ac:dyDescent="0.2">
      <c r="A137" s="142"/>
      <c r="B137" s="17" t="s">
        <v>81</v>
      </c>
      <c r="C137" s="97">
        <v>1.6500000000000001E-2</v>
      </c>
      <c r="D137" s="98">
        <f>($D$130+$D$132+$D$151)/(1-($C$137+$C$138+$C$140))*C137</f>
        <v>70.908809499616325</v>
      </c>
      <c r="E137" s="49"/>
    </row>
    <row r="138" spans="1:5" ht="12.75" customHeight="1" x14ac:dyDescent="0.2">
      <c r="A138" s="142"/>
      <c r="B138" s="17" t="s">
        <v>82</v>
      </c>
      <c r="C138" s="97">
        <v>7.5999999999999998E-2</v>
      </c>
      <c r="D138" s="98">
        <f>($D$130+$D$132+$D$151)/(1-($C$137+$C$138+$C$140))*C138</f>
        <v>326.61027405883885</v>
      </c>
      <c r="E138" s="49"/>
    </row>
    <row r="139" spans="1:5" x14ac:dyDescent="0.2">
      <c r="A139" s="142"/>
      <c r="B139" s="17" t="s">
        <v>83</v>
      </c>
      <c r="C139" s="97"/>
      <c r="D139" s="94"/>
      <c r="E139" s="49"/>
    </row>
    <row r="140" spans="1:5" x14ac:dyDescent="0.2">
      <c r="A140" s="142"/>
      <c r="B140" s="17" t="s">
        <v>84</v>
      </c>
      <c r="C140" s="134">
        <v>3.5000000000000003E-2</v>
      </c>
      <c r="D140" s="135">
        <f>($D$130+$D$132+$D$151)/(1-($C$137+$C$138+$C$140))*C140</f>
        <v>150.41262621130738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881.58220612281787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94" t="s">
        <v>26</v>
      </c>
      <c r="B146" s="121" t="s">
        <v>90</v>
      </c>
      <c r="C146" s="121"/>
      <c r="D146" s="98">
        <f>D41</f>
        <v>1510.048</v>
      </c>
      <c r="E146" s="49"/>
    </row>
    <row r="147" spans="1:5" x14ac:dyDescent="0.2">
      <c r="A147" s="94" t="s">
        <v>4</v>
      </c>
      <c r="B147" s="121" t="s">
        <v>91</v>
      </c>
      <c r="C147" s="121"/>
      <c r="D147" s="98">
        <f>D80</f>
        <v>1278.7580372544001</v>
      </c>
      <c r="E147" s="49"/>
    </row>
    <row r="148" spans="1:5" ht="26.25" customHeight="1" x14ac:dyDescent="0.2">
      <c r="A148" s="94" t="s">
        <v>6</v>
      </c>
      <c r="B148" s="121" t="s">
        <v>92</v>
      </c>
      <c r="C148" s="121"/>
      <c r="D148" s="98">
        <f>D90</f>
        <v>108.15144981760001</v>
      </c>
      <c r="E148" s="49"/>
    </row>
    <row r="149" spans="1:5" ht="16.5" customHeight="1" x14ac:dyDescent="0.2">
      <c r="A149" s="94" t="s">
        <v>8</v>
      </c>
      <c r="B149" s="121" t="s">
        <v>93</v>
      </c>
      <c r="C149" s="121"/>
      <c r="D149" s="98">
        <f>D117</f>
        <v>254.29391284253546</v>
      </c>
      <c r="E149" s="49"/>
    </row>
    <row r="150" spans="1:5" ht="16.5" customHeight="1" x14ac:dyDescent="0.2">
      <c r="A150" s="94" t="s">
        <v>28</v>
      </c>
      <c r="B150" s="121" t="s">
        <v>94</v>
      </c>
      <c r="C150" s="121"/>
      <c r="D150" s="98">
        <f>D126</f>
        <v>264.67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3415.9213999145359</v>
      </c>
      <c r="E151" s="49"/>
    </row>
    <row r="152" spans="1:5" ht="16.5" customHeight="1" x14ac:dyDescent="0.2">
      <c r="A152" s="94" t="s">
        <v>29</v>
      </c>
      <c r="B152" s="121" t="s">
        <v>96</v>
      </c>
      <c r="C152" s="121"/>
      <c r="D152" s="98">
        <f>D142</f>
        <v>881.58220612281787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4297.5036060373541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B148:C148"/>
    <mergeCell ref="B149:C149"/>
    <mergeCell ref="B150:C150"/>
    <mergeCell ref="A151:C151"/>
    <mergeCell ref="B152:C152"/>
    <mergeCell ref="A153:C153"/>
    <mergeCell ref="A142:C142"/>
    <mergeCell ref="A143:D143"/>
    <mergeCell ref="A144:D144"/>
    <mergeCell ref="B145:C145"/>
    <mergeCell ref="B146:C146"/>
    <mergeCell ref="B147:C147"/>
    <mergeCell ref="A128:D128"/>
    <mergeCell ref="A131:D131"/>
    <mergeCell ref="A133:D133"/>
    <mergeCell ref="A135:D135"/>
    <mergeCell ref="A136:A141"/>
    <mergeCell ref="C140:C141"/>
    <mergeCell ref="D140:D141"/>
    <mergeCell ref="B122:C122"/>
    <mergeCell ref="B123:C123"/>
    <mergeCell ref="B124:C124"/>
    <mergeCell ref="B125:C125"/>
    <mergeCell ref="A126:C126"/>
    <mergeCell ref="A127:D127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A17:D17"/>
    <mergeCell ref="B18:C18"/>
    <mergeCell ref="B19:C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  <mergeCell ref="B14:C14"/>
    <mergeCell ref="B15:C15"/>
    <mergeCell ref="A16:D1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6"/>
  <sheetViews>
    <sheetView showGridLines="0" zoomScale="120" zoomScaleNormal="120" zoomScalePageLayoutView="80" workbookViewId="0">
      <selection activeCell="B156" sqref="B156"/>
    </sheetView>
  </sheetViews>
  <sheetFormatPr defaultRowHeight="12.75" x14ac:dyDescent="0.2"/>
  <cols>
    <col min="1" max="1" width="32.85546875" style="1" bestFit="1" customWidth="1"/>
    <col min="2" max="2" width="61.28515625" style="1" bestFit="1" customWidth="1"/>
    <col min="3" max="3" width="14.5703125" style="1" bestFit="1" customWidth="1"/>
    <col min="4" max="4" width="29.7109375" style="4" bestFit="1" customWidth="1"/>
    <col min="5" max="6" width="9.140625" style="5"/>
    <col min="7" max="7" width="10.7109375" style="5" bestFit="1" customWidth="1"/>
    <col min="8" max="1025" width="9.140625" style="5"/>
    <col min="1026" max="16384" width="9.140625" style="47"/>
  </cols>
  <sheetData>
    <row r="1" spans="1:5" x14ac:dyDescent="0.2">
      <c r="A1" s="123"/>
      <c r="B1" s="123"/>
      <c r="C1" s="123"/>
      <c r="D1" s="52"/>
    </row>
    <row r="2" spans="1:5" x14ac:dyDescent="0.2">
      <c r="A2" s="124" t="s">
        <v>0</v>
      </c>
      <c r="B2" s="124"/>
      <c r="C2" s="124"/>
      <c r="D2" s="124"/>
      <c r="E2" s="49"/>
    </row>
    <row r="3" spans="1:5" x14ac:dyDescent="0.2">
      <c r="A3" s="122"/>
      <c r="B3" s="122"/>
      <c r="C3" s="122"/>
      <c r="D3" s="122"/>
      <c r="E3" s="49"/>
    </row>
    <row r="4" spans="1:5" x14ac:dyDescent="0.2">
      <c r="A4" s="122" t="s">
        <v>191</v>
      </c>
      <c r="B4" s="122"/>
      <c r="C4" s="122"/>
      <c r="D4" s="122"/>
      <c r="E4" s="49"/>
    </row>
    <row r="5" spans="1:5" x14ac:dyDescent="0.2">
      <c r="A5" s="125"/>
      <c r="B5" s="125"/>
      <c r="C5" s="125"/>
      <c r="D5" s="125"/>
      <c r="E5" s="49"/>
    </row>
    <row r="6" spans="1:5" ht="12.75" customHeight="1" x14ac:dyDescent="0.2">
      <c r="A6" s="17" t="s">
        <v>135</v>
      </c>
      <c r="B6" s="111"/>
      <c r="C6" s="111"/>
      <c r="D6" s="111"/>
      <c r="E6" s="49"/>
    </row>
    <row r="7" spans="1:5" ht="12.75" customHeight="1" x14ac:dyDescent="0.2">
      <c r="A7" s="17" t="s">
        <v>136</v>
      </c>
      <c r="B7" s="118" t="s">
        <v>225</v>
      </c>
      <c r="C7" s="118"/>
      <c r="D7" s="118"/>
      <c r="E7" s="49"/>
    </row>
    <row r="8" spans="1:5" x14ac:dyDescent="0.2">
      <c r="A8" s="111"/>
      <c r="B8" s="111"/>
      <c r="C8" s="111"/>
      <c r="D8" s="111"/>
      <c r="E8" s="49"/>
    </row>
    <row r="9" spans="1:5" x14ac:dyDescent="0.2">
      <c r="A9" s="55" t="s">
        <v>1</v>
      </c>
      <c r="B9" s="56"/>
      <c r="C9" s="56"/>
      <c r="D9" s="57"/>
      <c r="E9" s="49"/>
    </row>
    <row r="10" spans="1:5" x14ac:dyDescent="0.2">
      <c r="A10" s="125"/>
      <c r="B10" s="125"/>
      <c r="C10" s="125"/>
      <c r="D10" s="125"/>
      <c r="E10" s="49"/>
    </row>
    <row r="11" spans="1:5" ht="13.5" customHeight="1" x14ac:dyDescent="0.2">
      <c r="A11" s="118" t="s">
        <v>2</v>
      </c>
      <c r="B11" s="118"/>
      <c r="C11" s="118"/>
      <c r="D11" s="118"/>
      <c r="E11" s="49"/>
    </row>
    <row r="12" spans="1:5" x14ac:dyDescent="0.2">
      <c r="A12" s="105" t="s">
        <v>26</v>
      </c>
      <c r="B12" s="111" t="s">
        <v>3</v>
      </c>
      <c r="C12" s="111"/>
      <c r="D12" s="105"/>
      <c r="E12" s="49"/>
    </row>
    <row r="13" spans="1:5" ht="12.75" customHeight="1" x14ac:dyDescent="0.2">
      <c r="A13" s="105" t="s">
        <v>4</v>
      </c>
      <c r="B13" s="111" t="s">
        <v>5</v>
      </c>
      <c r="C13" s="111"/>
      <c r="D13" s="105" t="s">
        <v>246</v>
      </c>
      <c r="E13" s="49"/>
    </row>
    <row r="14" spans="1:5" ht="12.75" customHeight="1" x14ac:dyDescent="0.2">
      <c r="A14" s="105" t="s">
        <v>6</v>
      </c>
      <c r="B14" s="111" t="s">
        <v>7</v>
      </c>
      <c r="C14" s="111"/>
      <c r="D14" s="105" t="s">
        <v>253</v>
      </c>
      <c r="E14" s="49"/>
    </row>
    <row r="15" spans="1:5" ht="12.75" customHeight="1" x14ac:dyDescent="0.2">
      <c r="A15" s="105" t="s">
        <v>8</v>
      </c>
      <c r="B15" s="111" t="s">
        <v>137</v>
      </c>
      <c r="C15" s="111"/>
      <c r="D15" s="105">
        <v>12</v>
      </c>
      <c r="E15" s="49"/>
    </row>
    <row r="16" spans="1:5" x14ac:dyDescent="0.2">
      <c r="A16" s="125"/>
      <c r="B16" s="125"/>
      <c r="C16" s="125"/>
      <c r="D16" s="125"/>
      <c r="E16" s="49"/>
    </row>
    <row r="17" spans="1:6" x14ac:dyDescent="0.2">
      <c r="A17" s="120" t="s">
        <v>9</v>
      </c>
      <c r="B17" s="120"/>
      <c r="C17" s="120"/>
      <c r="D17" s="120"/>
      <c r="E17" s="49"/>
    </row>
    <row r="18" spans="1:6" x14ac:dyDescent="0.2">
      <c r="A18" s="107" t="s">
        <v>10</v>
      </c>
      <c r="B18" s="119" t="s">
        <v>11</v>
      </c>
      <c r="C18" s="119"/>
      <c r="D18" s="107" t="s">
        <v>12</v>
      </c>
      <c r="E18" s="49"/>
    </row>
    <row r="19" spans="1:6" x14ac:dyDescent="0.2">
      <c r="A19" s="105" t="str">
        <f>A4</f>
        <v>AÇOUGUEIRO</v>
      </c>
      <c r="B19" s="111" t="s">
        <v>13</v>
      </c>
      <c r="C19" s="111"/>
      <c r="D19" s="105">
        <v>1</v>
      </c>
      <c r="E19" s="49" t="s">
        <v>14</v>
      </c>
    </row>
    <row r="20" spans="1:6" x14ac:dyDescent="0.2">
      <c r="A20" s="125"/>
      <c r="B20" s="125"/>
      <c r="C20" s="125"/>
      <c r="D20" s="125"/>
      <c r="E20" s="49"/>
    </row>
    <row r="21" spans="1:6" x14ac:dyDescent="0.2">
      <c r="A21" s="120" t="s">
        <v>15</v>
      </c>
      <c r="B21" s="120"/>
      <c r="C21" s="120"/>
      <c r="D21" s="120"/>
      <c r="E21" s="49"/>
    </row>
    <row r="22" spans="1:6" x14ac:dyDescent="0.2">
      <c r="A22" s="120" t="s">
        <v>16</v>
      </c>
      <c r="B22" s="120"/>
      <c r="C22" s="120"/>
      <c r="D22" s="120"/>
      <c r="E22" s="49"/>
    </row>
    <row r="23" spans="1:6" ht="15.75" customHeight="1" x14ac:dyDescent="0.2">
      <c r="A23" s="119" t="s">
        <v>17</v>
      </c>
      <c r="B23" s="119"/>
      <c r="C23" s="119"/>
      <c r="D23" s="119"/>
      <c r="E23" s="49"/>
    </row>
    <row r="24" spans="1:6" ht="23.65" customHeight="1" x14ac:dyDescent="0.2">
      <c r="A24" s="105">
        <v>1</v>
      </c>
      <c r="B24" s="121" t="s">
        <v>18</v>
      </c>
      <c r="C24" s="121"/>
      <c r="D24" s="105" t="str">
        <f>A19</f>
        <v>AÇOUGUEIRO</v>
      </c>
      <c r="E24" s="49"/>
    </row>
    <row r="25" spans="1:6" ht="12.75" customHeight="1" x14ac:dyDescent="0.2">
      <c r="A25" s="105">
        <v>2</v>
      </c>
      <c r="B25" s="121" t="s">
        <v>19</v>
      </c>
      <c r="C25" s="121"/>
      <c r="D25" s="105" t="s">
        <v>248</v>
      </c>
      <c r="E25" s="49"/>
    </row>
    <row r="26" spans="1:6" ht="12.75" customHeight="1" x14ac:dyDescent="0.2">
      <c r="A26" s="105">
        <v>2</v>
      </c>
      <c r="B26" s="121" t="s">
        <v>249</v>
      </c>
      <c r="C26" s="121"/>
      <c r="D26" s="73">
        <v>1190</v>
      </c>
      <c r="E26" s="49"/>
    </row>
    <row r="27" spans="1:6" ht="23.65" customHeight="1" x14ac:dyDescent="0.2">
      <c r="A27" s="105">
        <v>3</v>
      </c>
      <c r="B27" s="121" t="s">
        <v>21</v>
      </c>
      <c r="C27" s="121"/>
      <c r="D27" s="105" t="str">
        <f>A19</f>
        <v>AÇOUGUEIRO</v>
      </c>
      <c r="E27" s="49"/>
    </row>
    <row r="28" spans="1:6" ht="12.75" customHeight="1" x14ac:dyDescent="0.2">
      <c r="A28" s="105">
        <v>4</v>
      </c>
      <c r="B28" s="121" t="s">
        <v>22</v>
      </c>
      <c r="C28" s="121"/>
      <c r="D28" s="59">
        <v>42795</v>
      </c>
      <c r="E28" s="49"/>
    </row>
    <row r="29" spans="1:6" x14ac:dyDescent="0.2">
      <c r="A29" s="125"/>
      <c r="B29" s="125"/>
      <c r="C29" s="125"/>
      <c r="D29" s="125"/>
      <c r="E29" s="49"/>
    </row>
    <row r="30" spans="1:6" x14ac:dyDescent="0.2">
      <c r="A30" s="120" t="s">
        <v>23</v>
      </c>
      <c r="B30" s="120"/>
      <c r="C30" s="120"/>
      <c r="D30" s="120"/>
      <c r="E30" s="49"/>
    </row>
    <row r="31" spans="1:6" ht="12.75" customHeight="1" x14ac:dyDescent="0.2">
      <c r="A31" s="107">
        <v>1</v>
      </c>
      <c r="B31" s="119" t="s">
        <v>24</v>
      </c>
      <c r="C31" s="119"/>
      <c r="D31" s="107" t="s">
        <v>25</v>
      </c>
      <c r="E31" s="49"/>
    </row>
    <row r="32" spans="1:6" ht="27.75" customHeight="1" x14ac:dyDescent="0.2">
      <c r="A32" s="105" t="s">
        <v>26</v>
      </c>
      <c r="B32" s="121" t="s">
        <v>250</v>
      </c>
      <c r="C32" s="121"/>
      <c r="D32" s="74">
        <f>ROUND(((20/6)*30)*(ROUND(D26/220,2)),2)</f>
        <v>541</v>
      </c>
      <c r="E32" s="49"/>
      <c r="F32" s="110"/>
    </row>
    <row r="33" spans="1:7" ht="12.75" customHeight="1" x14ac:dyDescent="0.2">
      <c r="A33" s="105" t="s">
        <v>4</v>
      </c>
      <c r="B33" s="121" t="s">
        <v>163</v>
      </c>
      <c r="C33" s="121"/>
      <c r="D33" s="109">
        <v>0</v>
      </c>
      <c r="E33" s="49"/>
    </row>
    <row r="34" spans="1:7" ht="18" customHeight="1" x14ac:dyDescent="0.2">
      <c r="A34" s="105" t="s">
        <v>6</v>
      </c>
      <c r="B34" s="121" t="s">
        <v>251</v>
      </c>
      <c r="C34" s="121"/>
      <c r="D34" s="109"/>
      <c r="E34" s="49"/>
      <c r="F34" s="2"/>
    </row>
    <row r="35" spans="1:7" ht="36.75" customHeight="1" x14ac:dyDescent="0.2">
      <c r="A35" s="105" t="s">
        <v>8</v>
      </c>
      <c r="B35" s="121" t="s">
        <v>162</v>
      </c>
      <c r="C35" s="121"/>
      <c r="D35" s="109">
        <v>0</v>
      </c>
      <c r="E35" s="49"/>
      <c r="F35" s="3"/>
      <c r="G35" s="110"/>
    </row>
    <row r="36" spans="1:7" ht="24.75" customHeight="1" x14ac:dyDescent="0.2">
      <c r="A36" s="105" t="s">
        <v>28</v>
      </c>
      <c r="B36" s="126" t="s">
        <v>161</v>
      </c>
      <c r="C36" s="127"/>
      <c r="D36" s="109">
        <v>0</v>
      </c>
      <c r="E36" s="49"/>
      <c r="F36" s="3"/>
      <c r="G36" s="110"/>
    </row>
    <row r="37" spans="1:7" ht="32.25" customHeight="1" x14ac:dyDescent="0.2">
      <c r="A37" s="105" t="s">
        <v>29</v>
      </c>
      <c r="B37" s="126" t="s">
        <v>157</v>
      </c>
      <c r="C37" s="127"/>
      <c r="D37" s="109">
        <v>0</v>
      </c>
      <c r="E37" s="49"/>
      <c r="F37" s="3"/>
    </row>
    <row r="38" spans="1:7" ht="26.25" customHeight="1" x14ac:dyDescent="0.2">
      <c r="A38" s="105" t="s">
        <v>30</v>
      </c>
      <c r="B38" s="126" t="s">
        <v>158</v>
      </c>
      <c r="C38" s="127"/>
      <c r="D38" s="109">
        <v>0</v>
      </c>
      <c r="E38" s="49"/>
      <c r="F38" s="3"/>
    </row>
    <row r="39" spans="1:7" x14ac:dyDescent="0.2">
      <c r="A39" s="105" t="s">
        <v>31</v>
      </c>
      <c r="B39" s="121" t="s">
        <v>159</v>
      </c>
      <c r="C39" s="121"/>
      <c r="D39" s="74">
        <v>0</v>
      </c>
      <c r="E39" s="49"/>
      <c r="F39" s="3"/>
    </row>
    <row r="40" spans="1:7" x14ac:dyDescent="0.2">
      <c r="A40" s="105" t="s">
        <v>32</v>
      </c>
      <c r="B40" s="121" t="s">
        <v>160</v>
      </c>
      <c r="C40" s="121"/>
      <c r="D40" s="109">
        <v>0</v>
      </c>
      <c r="E40" s="49"/>
      <c r="F40" s="3"/>
    </row>
    <row r="41" spans="1:7" ht="12.75" customHeight="1" x14ac:dyDescent="0.2">
      <c r="A41" s="60"/>
      <c r="B41" s="119" t="s">
        <v>140</v>
      </c>
      <c r="C41" s="119"/>
      <c r="D41" s="61">
        <f>SUM(D32:D40)</f>
        <v>541</v>
      </c>
      <c r="E41" s="49"/>
      <c r="F41" s="3"/>
    </row>
    <row r="42" spans="1:7" x14ac:dyDescent="0.2">
      <c r="A42" s="128" t="s">
        <v>234</v>
      </c>
      <c r="B42" s="129"/>
      <c r="C42" s="129"/>
      <c r="D42" s="130"/>
      <c r="E42" s="49"/>
    </row>
    <row r="43" spans="1:7" ht="12.75" customHeight="1" x14ac:dyDescent="0.2">
      <c r="A43" s="122" t="s">
        <v>33</v>
      </c>
      <c r="B43" s="122"/>
      <c r="C43" s="122"/>
      <c r="D43" s="122"/>
      <c r="E43" s="49"/>
    </row>
    <row r="44" spans="1:7" x14ac:dyDescent="0.2">
      <c r="A44" s="122" t="s">
        <v>178</v>
      </c>
      <c r="B44" s="122"/>
      <c r="C44" s="122"/>
      <c r="D44" s="122"/>
      <c r="E44" s="49"/>
    </row>
    <row r="45" spans="1:7" x14ac:dyDescent="0.2">
      <c r="A45" s="107" t="s">
        <v>34</v>
      </c>
      <c r="B45" s="119" t="s">
        <v>35</v>
      </c>
      <c r="C45" s="119"/>
      <c r="D45" s="107" t="s">
        <v>25</v>
      </c>
      <c r="E45" s="49"/>
    </row>
    <row r="46" spans="1:7" ht="25.5" x14ac:dyDescent="0.2">
      <c r="A46" s="105" t="s">
        <v>26</v>
      </c>
      <c r="B46" s="17" t="s">
        <v>164</v>
      </c>
      <c r="C46" s="62" t="s">
        <v>36</v>
      </c>
      <c r="D46" s="109">
        <f>D41*0.0833</f>
        <v>45.065300000000001</v>
      </c>
      <c r="E46" s="49"/>
    </row>
    <row r="47" spans="1:7" ht="25.5" x14ac:dyDescent="0.2">
      <c r="A47" s="105" t="s">
        <v>4</v>
      </c>
      <c r="B47" s="17" t="s">
        <v>165</v>
      </c>
      <c r="C47" s="62" t="s">
        <v>36</v>
      </c>
      <c r="D47" s="109">
        <f>D41*0.0278</f>
        <v>15.0398</v>
      </c>
      <c r="E47" s="49"/>
    </row>
    <row r="48" spans="1:7" x14ac:dyDescent="0.2">
      <c r="A48" s="118" t="s">
        <v>37</v>
      </c>
      <c r="B48" s="118"/>
      <c r="C48" s="118"/>
      <c r="D48" s="63">
        <f>SUM(D46:D47)</f>
        <v>60.1051</v>
      </c>
      <c r="E48" s="49"/>
    </row>
    <row r="49" spans="1:5" ht="25.5" x14ac:dyDescent="0.2">
      <c r="A49" s="105" t="s">
        <v>6</v>
      </c>
      <c r="B49" s="17" t="s">
        <v>179</v>
      </c>
      <c r="C49" s="62" t="s">
        <v>36</v>
      </c>
      <c r="D49" s="109">
        <f>(D46+D47)*C62</f>
        <v>23.921829800000005</v>
      </c>
      <c r="E49" s="49"/>
    </row>
    <row r="50" spans="1:5" ht="12.75" customHeight="1" x14ac:dyDescent="0.2">
      <c r="A50" s="119" t="s">
        <v>180</v>
      </c>
      <c r="B50" s="119"/>
      <c r="C50" s="119"/>
      <c r="D50" s="61">
        <f>D48+D49</f>
        <v>84.026929800000005</v>
      </c>
      <c r="E50" s="49"/>
    </row>
    <row r="51" spans="1:5" ht="36" customHeight="1" x14ac:dyDescent="0.2">
      <c r="A51" s="114" t="s">
        <v>233</v>
      </c>
      <c r="B51" s="115"/>
      <c r="C51" s="115"/>
      <c r="D51" s="116"/>
      <c r="E51" s="49"/>
    </row>
    <row r="52" spans="1:5" ht="12.75" customHeight="1" x14ac:dyDescent="0.2">
      <c r="A52" s="120" t="s">
        <v>38</v>
      </c>
      <c r="B52" s="120"/>
      <c r="C52" s="120"/>
      <c r="D52" s="120"/>
      <c r="E52" s="49"/>
    </row>
    <row r="53" spans="1:5" x14ac:dyDescent="0.2">
      <c r="A53" s="107" t="s">
        <v>39</v>
      </c>
      <c r="B53" s="64" t="s">
        <v>40</v>
      </c>
      <c r="C53" s="107" t="s">
        <v>41</v>
      </c>
      <c r="D53" s="107" t="s">
        <v>25</v>
      </c>
      <c r="E53" s="49"/>
    </row>
    <row r="54" spans="1:5" x14ac:dyDescent="0.2">
      <c r="A54" s="105" t="s">
        <v>26</v>
      </c>
      <c r="B54" s="17" t="s">
        <v>181</v>
      </c>
      <c r="C54" s="65">
        <v>0.2</v>
      </c>
      <c r="D54" s="109">
        <f t="shared" ref="D54:D61" si="0">C54*$D$41</f>
        <v>108.2</v>
      </c>
      <c r="E54" s="49" t="s">
        <v>42</v>
      </c>
    </row>
    <row r="55" spans="1:5" x14ac:dyDescent="0.2">
      <c r="A55" s="105" t="s">
        <v>4</v>
      </c>
      <c r="B55" s="17" t="s">
        <v>185</v>
      </c>
      <c r="C55" s="66">
        <v>2.5000000000000001E-2</v>
      </c>
      <c r="D55" s="109">
        <f t="shared" si="0"/>
        <v>13.525</v>
      </c>
      <c r="E55" s="49"/>
    </row>
    <row r="56" spans="1:5" x14ac:dyDescent="0.2">
      <c r="A56" s="105" t="s">
        <v>6</v>
      </c>
      <c r="B56" s="17" t="s">
        <v>188</v>
      </c>
      <c r="C56" s="65">
        <v>0.06</v>
      </c>
      <c r="D56" s="109">
        <f>C56*$D$41</f>
        <v>32.46</v>
      </c>
      <c r="E56" s="49" t="s">
        <v>42</v>
      </c>
    </row>
    <row r="57" spans="1:5" x14ac:dyDescent="0.2">
      <c r="A57" s="105" t="s">
        <v>8</v>
      </c>
      <c r="B57" s="17" t="s">
        <v>182</v>
      </c>
      <c r="C57" s="66">
        <v>1.4999999999999999E-2</v>
      </c>
      <c r="D57" s="109">
        <f t="shared" si="0"/>
        <v>8.1150000000000002</v>
      </c>
      <c r="E57" s="49"/>
    </row>
    <row r="58" spans="1:5" x14ac:dyDescent="0.2">
      <c r="A58" s="105" t="s">
        <v>28</v>
      </c>
      <c r="B58" s="17" t="s">
        <v>183</v>
      </c>
      <c r="C58" s="66">
        <v>0.01</v>
      </c>
      <c r="D58" s="109">
        <f t="shared" si="0"/>
        <v>5.41</v>
      </c>
      <c r="E58" s="49"/>
    </row>
    <row r="59" spans="1:5" x14ac:dyDescent="0.2">
      <c r="A59" s="105" t="s">
        <v>29</v>
      </c>
      <c r="B59" s="17" t="s">
        <v>187</v>
      </c>
      <c r="C59" s="66">
        <v>6.0000000000000001E-3</v>
      </c>
      <c r="D59" s="109">
        <f t="shared" si="0"/>
        <v>3.246</v>
      </c>
      <c r="E59" s="49"/>
    </row>
    <row r="60" spans="1:5" x14ac:dyDescent="0.2">
      <c r="A60" s="105" t="s">
        <v>30</v>
      </c>
      <c r="B60" s="17" t="s">
        <v>184</v>
      </c>
      <c r="C60" s="66">
        <v>2E-3</v>
      </c>
      <c r="D60" s="109">
        <f t="shared" si="0"/>
        <v>1.0820000000000001</v>
      </c>
      <c r="E60" s="49"/>
    </row>
    <row r="61" spans="1:5" x14ac:dyDescent="0.2">
      <c r="A61" s="105" t="s">
        <v>31</v>
      </c>
      <c r="B61" s="17" t="s">
        <v>186</v>
      </c>
      <c r="C61" s="65">
        <v>0.08</v>
      </c>
      <c r="D61" s="109">
        <f t="shared" si="0"/>
        <v>43.28</v>
      </c>
      <c r="E61" s="49" t="s">
        <v>42</v>
      </c>
    </row>
    <row r="62" spans="1:5" ht="25.5" x14ac:dyDescent="0.2">
      <c r="A62" s="60"/>
      <c r="B62" s="64" t="s">
        <v>43</v>
      </c>
      <c r="C62" s="67">
        <f>SUM(C54:C61)</f>
        <v>0.39800000000000008</v>
      </c>
      <c r="D62" s="61">
        <f>SUM(D54:D61)</f>
        <v>215.31800000000001</v>
      </c>
      <c r="E62" s="49"/>
    </row>
    <row r="63" spans="1:5" x14ac:dyDescent="0.2">
      <c r="A63" s="117"/>
      <c r="B63" s="115"/>
      <c r="C63" s="115"/>
      <c r="D63" s="116"/>
      <c r="E63" s="49"/>
    </row>
    <row r="64" spans="1:5" x14ac:dyDescent="0.2">
      <c r="A64" s="122" t="s">
        <v>44</v>
      </c>
      <c r="B64" s="122"/>
      <c r="C64" s="122"/>
      <c r="D64" s="122"/>
      <c r="E64" s="49"/>
    </row>
    <row r="65" spans="1:5" x14ac:dyDescent="0.2">
      <c r="A65" s="107" t="s">
        <v>34</v>
      </c>
      <c r="B65" s="119" t="s">
        <v>45</v>
      </c>
      <c r="C65" s="119"/>
      <c r="D65" s="107" t="s">
        <v>25</v>
      </c>
      <c r="E65" s="49"/>
    </row>
    <row r="66" spans="1:5" x14ac:dyDescent="0.2">
      <c r="A66" s="105" t="s">
        <v>26</v>
      </c>
      <c r="B66" s="121" t="s">
        <v>254</v>
      </c>
      <c r="C66" s="121"/>
      <c r="D66" s="79">
        <f>6*2*21.01-(D32*0.06)</f>
        <v>219.66</v>
      </c>
      <c r="E66" s="49"/>
    </row>
    <row r="67" spans="1:5" ht="16.5" customHeight="1" x14ac:dyDescent="0.2">
      <c r="A67" s="105" t="s">
        <v>4</v>
      </c>
      <c r="B67" s="121" t="s">
        <v>141</v>
      </c>
      <c r="C67" s="121"/>
      <c r="D67" s="74">
        <v>220</v>
      </c>
      <c r="E67" s="49"/>
    </row>
    <row r="68" spans="1:5" ht="24" customHeight="1" x14ac:dyDescent="0.2">
      <c r="A68" s="105" t="s">
        <v>6</v>
      </c>
      <c r="B68" s="121" t="s">
        <v>155</v>
      </c>
      <c r="C68" s="121"/>
      <c r="D68" s="74">
        <v>0</v>
      </c>
      <c r="E68" s="50"/>
    </row>
    <row r="69" spans="1:5" ht="16.5" customHeight="1" x14ac:dyDescent="0.2">
      <c r="A69" s="105" t="s">
        <v>8</v>
      </c>
      <c r="B69" s="121" t="s">
        <v>142</v>
      </c>
      <c r="C69" s="121"/>
      <c r="D69" s="74">
        <v>0</v>
      </c>
      <c r="E69" s="75"/>
    </row>
    <row r="70" spans="1:5" ht="27.6" customHeight="1" x14ac:dyDescent="0.2">
      <c r="A70" s="105" t="s">
        <v>28</v>
      </c>
      <c r="B70" s="121" t="s">
        <v>156</v>
      </c>
      <c r="C70" s="121"/>
      <c r="D70" s="74">
        <v>0</v>
      </c>
      <c r="E70" s="51"/>
    </row>
    <row r="71" spans="1:5" ht="16.5" customHeight="1" x14ac:dyDescent="0.2">
      <c r="A71" s="105" t="s">
        <v>29</v>
      </c>
      <c r="B71" s="121" t="s">
        <v>143</v>
      </c>
      <c r="C71" s="121"/>
      <c r="D71" s="74">
        <v>0</v>
      </c>
      <c r="E71" s="49"/>
    </row>
    <row r="72" spans="1:5" ht="16.5" customHeight="1" x14ac:dyDescent="0.2">
      <c r="A72" s="105" t="s">
        <v>30</v>
      </c>
      <c r="B72" s="121" t="s">
        <v>144</v>
      </c>
      <c r="C72" s="121"/>
      <c r="D72" s="109">
        <v>0</v>
      </c>
      <c r="E72" s="49"/>
    </row>
    <row r="73" spans="1:5" ht="16.5" customHeight="1" x14ac:dyDescent="0.2">
      <c r="A73" s="119" t="s">
        <v>46</v>
      </c>
      <c r="B73" s="119"/>
      <c r="C73" s="119"/>
      <c r="D73" s="61">
        <f>SUM(D66:D72)</f>
        <v>439.65999999999997</v>
      </c>
      <c r="E73" s="49"/>
    </row>
    <row r="74" spans="1:5" ht="39.75" customHeight="1" x14ac:dyDescent="0.2">
      <c r="A74" s="114" t="s">
        <v>235</v>
      </c>
      <c r="B74" s="115"/>
      <c r="C74" s="115"/>
      <c r="D74" s="116"/>
      <c r="E74" s="49"/>
    </row>
    <row r="75" spans="1:5" ht="16.5" customHeight="1" x14ac:dyDescent="0.2">
      <c r="A75" s="122" t="s">
        <v>47</v>
      </c>
      <c r="B75" s="122"/>
      <c r="C75" s="122"/>
      <c r="D75" s="122"/>
      <c r="E75" s="49"/>
    </row>
    <row r="76" spans="1:5" x14ac:dyDescent="0.2">
      <c r="A76" s="107">
        <v>2</v>
      </c>
      <c r="B76" s="119" t="s">
        <v>48</v>
      </c>
      <c r="C76" s="119"/>
      <c r="D76" s="107" t="s">
        <v>25</v>
      </c>
      <c r="E76" s="49"/>
    </row>
    <row r="77" spans="1:5" x14ac:dyDescent="0.2">
      <c r="A77" s="105" t="s">
        <v>34</v>
      </c>
      <c r="B77" s="121" t="s">
        <v>35</v>
      </c>
      <c r="C77" s="121"/>
      <c r="D77" s="109">
        <f>D50</f>
        <v>84.026929800000005</v>
      </c>
      <c r="E77" s="49"/>
    </row>
    <row r="78" spans="1:5" ht="16.5" customHeight="1" x14ac:dyDescent="0.2">
      <c r="A78" s="105" t="s">
        <v>39</v>
      </c>
      <c r="B78" s="121" t="s">
        <v>40</v>
      </c>
      <c r="C78" s="121"/>
      <c r="D78" s="109">
        <f>D62</f>
        <v>215.31800000000001</v>
      </c>
      <c r="E78" s="49"/>
    </row>
    <row r="79" spans="1:5" ht="16.5" customHeight="1" x14ac:dyDescent="0.2">
      <c r="A79" s="105" t="s">
        <v>49</v>
      </c>
      <c r="B79" s="121" t="s">
        <v>45</v>
      </c>
      <c r="C79" s="121"/>
      <c r="D79" s="109">
        <f>D73</f>
        <v>439.65999999999997</v>
      </c>
      <c r="E79" s="49"/>
    </row>
    <row r="80" spans="1:5" ht="16.5" customHeight="1" x14ac:dyDescent="0.2">
      <c r="A80" s="119" t="s">
        <v>50</v>
      </c>
      <c r="B80" s="119"/>
      <c r="C80" s="119"/>
      <c r="D80" s="61">
        <f>SUM(D77:D79)</f>
        <v>739.00492980000001</v>
      </c>
      <c r="E80" s="49"/>
    </row>
    <row r="81" spans="1:5" x14ac:dyDescent="0.2">
      <c r="A81" s="117"/>
      <c r="B81" s="115"/>
      <c r="C81" s="115"/>
      <c r="D81" s="116"/>
      <c r="E81" s="49"/>
    </row>
    <row r="82" spans="1:5" ht="16.5" customHeight="1" x14ac:dyDescent="0.2">
      <c r="A82" s="122" t="s">
        <v>51</v>
      </c>
      <c r="B82" s="122"/>
      <c r="C82" s="122"/>
      <c r="D82" s="122"/>
      <c r="E82" s="49"/>
    </row>
    <row r="83" spans="1:5" x14ac:dyDescent="0.2">
      <c r="A83" s="107">
        <v>3</v>
      </c>
      <c r="B83" s="119" t="s">
        <v>52</v>
      </c>
      <c r="C83" s="119"/>
      <c r="D83" s="107" t="s">
        <v>25</v>
      </c>
      <c r="E83" s="49"/>
    </row>
    <row r="84" spans="1:5" x14ac:dyDescent="0.2">
      <c r="A84" s="105" t="s">
        <v>26</v>
      </c>
      <c r="B84" s="121" t="s">
        <v>167</v>
      </c>
      <c r="C84" s="121"/>
      <c r="D84" s="109">
        <f>((D41/12)*0.05)</f>
        <v>2.2541666666666669</v>
      </c>
      <c r="E84" s="49"/>
    </row>
    <row r="85" spans="1:5" ht="26.25" customHeight="1" x14ac:dyDescent="0.2">
      <c r="A85" s="105" t="s">
        <v>4</v>
      </c>
      <c r="B85" s="121" t="s">
        <v>168</v>
      </c>
      <c r="C85" s="121"/>
      <c r="D85" s="109">
        <f>(D84*C61)</f>
        <v>0.18033333333333335</v>
      </c>
      <c r="E85" s="49"/>
    </row>
    <row r="86" spans="1:5" ht="25.5" x14ac:dyDescent="0.2">
      <c r="A86" s="105" t="s">
        <v>6</v>
      </c>
      <c r="B86" s="106" t="s">
        <v>169</v>
      </c>
      <c r="C86" s="62" t="s">
        <v>36</v>
      </c>
      <c r="D86" s="109">
        <f>D41*(0.08*0.5*0.05)</f>
        <v>1.0820000000000001</v>
      </c>
      <c r="E86" s="49"/>
    </row>
    <row r="87" spans="1:5" ht="26.25" customHeight="1" x14ac:dyDescent="0.2">
      <c r="A87" s="105" t="s">
        <v>8</v>
      </c>
      <c r="B87" s="121" t="s">
        <v>170</v>
      </c>
      <c r="C87" s="121"/>
      <c r="D87" s="109">
        <f>D41*0.0194</f>
        <v>10.4954</v>
      </c>
      <c r="E87" s="49"/>
    </row>
    <row r="88" spans="1:5" ht="30.75" customHeight="1" x14ac:dyDescent="0.2">
      <c r="A88" s="105" t="s">
        <v>28</v>
      </c>
      <c r="B88" s="121" t="s">
        <v>171</v>
      </c>
      <c r="C88" s="121"/>
      <c r="D88" s="109">
        <f>D87*C62</f>
        <v>4.1771692000000007</v>
      </c>
      <c r="E88" s="49"/>
    </row>
    <row r="89" spans="1:5" ht="30.75" customHeight="1" x14ac:dyDescent="0.2">
      <c r="A89" s="105" t="s">
        <v>29</v>
      </c>
      <c r="B89" s="106" t="s">
        <v>172</v>
      </c>
      <c r="C89" s="62" t="s">
        <v>36</v>
      </c>
      <c r="D89" s="109">
        <f>D41*(0.08*0.5)</f>
        <v>21.64</v>
      </c>
      <c r="E89" s="49"/>
    </row>
    <row r="90" spans="1:5" x14ac:dyDescent="0.2">
      <c r="A90" s="119" t="s">
        <v>53</v>
      </c>
      <c r="B90" s="119"/>
      <c r="C90" s="119"/>
      <c r="D90" s="61">
        <f>SUM(D84+D85+D87+D88+D89)</f>
        <v>38.747069199999999</v>
      </c>
      <c r="E90" s="49"/>
    </row>
    <row r="91" spans="1:5" x14ac:dyDescent="0.2">
      <c r="A91" s="117"/>
      <c r="B91" s="115"/>
      <c r="C91" s="115"/>
      <c r="D91" s="116"/>
      <c r="E91" s="49"/>
    </row>
    <row r="92" spans="1:5" ht="16.5" customHeight="1" x14ac:dyDescent="0.2">
      <c r="A92" s="122" t="s">
        <v>54</v>
      </c>
      <c r="B92" s="122"/>
      <c r="C92" s="122"/>
      <c r="D92" s="122"/>
      <c r="E92" s="49"/>
    </row>
    <row r="93" spans="1:5" ht="39.75" customHeight="1" x14ac:dyDescent="0.2">
      <c r="A93" s="114" t="s">
        <v>236</v>
      </c>
      <c r="B93" s="115"/>
      <c r="C93" s="115"/>
      <c r="D93" s="116"/>
      <c r="E93" s="49"/>
    </row>
    <row r="94" spans="1:5" ht="41.25" customHeight="1" x14ac:dyDescent="0.2">
      <c r="A94" s="131" t="s">
        <v>228</v>
      </c>
      <c r="B94" s="132"/>
      <c r="C94" s="133"/>
      <c r="D94" s="104">
        <f>ROUND(D41/12,2)+D41+D46+D47</f>
        <v>646.18510000000003</v>
      </c>
      <c r="E94" s="49"/>
    </row>
    <row r="95" spans="1:5" x14ac:dyDescent="0.2">
      <c r="A95" s="120" t="s">
        <v>55</v>
      </c>
      <c r="B95" s="120"/>
      <c r="C95" s="120"/>
      <c r="D95" s="120"/>
      <c r="E95" s="49"/>
    </row>
    <row r="96" spans="1:5" x14ac:dyDescent="0.2">
      <c r="A96" s="107" t="s">
        <v>56</v>
      </c>
      <c r="B96" s="119" t="s">
        <v>57</v>
      </c>
      <c r="C96" s="119"/>
      <c r="D96" s="107" t="s">
        <v>25</v>
      </c>
      <c r="E96" s="49"/>
    </row>
    <row r="97" spans="1:5" x14ac:dyDescent="0.2">
      <c r="A97" s="105" t="s">
        <v>26</v>
      </c>
      <c r="B97" s="121" t="s">
        <v>241</v>
      </c>
      <c r="C97" s="121"/>
      <c r="D97" s="109">
        <f>D94*0.0833</f>
        <v>53.82721883</v>
      </c>
      <c r="E97" s="49"/>
    </row>
    <row r="98" spans="1:5" ht="16.5" customHeight="1" x14ac:dyDescent="0.2">
      <c r="A98" s="105" t="s">
        <v>4</v>
      </c>
      <c r="B98" s="121" t="s">
        <v>229</v>
      </c>
      <c r="C98" s="121"/>
      <c r="D98" s="109">
        <f>($D$94/30/12)*1</f>
        <v>1.7949586111111113</v>
      </c>
      <c r="E98" s="49"/>
    </row>
    <row r="99" spans="1:5" ht="16.5" customHeight="1" x14ac:dyDescent="0.2">
      <c r="A99" s="105" t="s">
        <v>6</v>
      </c>
      <c r="B99" s="121" t="s">
        <v>230</v>
      </c>
      <c r="C99" s="121"/>
      <c r="D99" s="109">
        <f>(($D$94/30/12)*5)*0.015</f>
        <v>0.13462189583333334</v>
      </c>
      <c r="E99" s="49"/>
    </row>
    <row r="100" spans="1:5" ht="16.5" customHeight="1" x14ac:dyDescent="0.2">
      <c r="A100" s="105" t="s">
        <v>8</v>
      </c>
      <c r="B100" s="121" t="s">
        <v>231</v>
      </c>
      <c r="C100" s="121"/>
      <c r="D100" s="109">
        <f>(($D$94/30/12)*30)*0.08</f>
        <v>4.3079006666666668</v>
      </c>
      <c r="E100" s="49"/>
    </row>
    <row r="101" spans="1:5" ht="16.5" customHeight="1" x14ac:dyDescent="0.2">
      <c r="A101" s="105" t="s">
        <v>28</v>
      </c>
      <c r="B101" s="121" t="s">
        <v>232</v>
      </c>
      <c r="C101" s="121"/>
      <c r="D101" s="109">
        <f>(($D$94/30/12)*5)*0.4</f>
        <v>3.5899172222222226</v>
      </c>
      <c r="E101" s="49"/>
    </row>
    <row r="102" spans="1:5" ht="24.75" customHeight="1" x14ac:dyDescent="0.2">
      <c r="A102" s="105" t="s">
        <v>29</v>
      </c>
      <c r="B102" s="121" t="s">
        <v>173</v>
      </c>
      <c r="C102" s="121"/>
      <c r="D102" s="74">
        <f>(D97+D98+D99+D100+D101)*C62</f>
        <v>25.334537655881672</v>
      </c>
      <c r="E102" s="49"/>
    </row>
    <row r="103" spans="1:5" ht="41.25" customHeight="1" x14ac:dyDescent="0.2">
      <c r="A103" s="105" t="s">
        <v>30</v>
      </c>
      <c r="B103" s="106" t="s">
        <v>174</v>
      </c>
      <c r="C103" s="62" t="s">
        <v>36</v>
      </c>
      <c r="D103" s="109">
        <f>(((D41+(D41/3))*(4/12))/12)*0.02</f>
        <v>0.40074074074074079</v>
      </c>
      <c r="E103" s="49"/>
    </row>
    <row r="104" spans="1:5" ht="46.5" customHeight="1" x14ac:dyDescent="0.2">
      <c r="A104" s="105" t="s">
        <v>31</v>
      </c>
      <c r="B104" s="106" t="s">
        <v>175</v>
      </c>
      <c r="C104" s="62" t="s">
        <v>36</v>
      </c>
      <c r="D104" s="109">
        <f>D103*C62</f>
        <v>0.15949481481481487</v>
      </c>
      <c r="E104" s="49"/>
    </row>
    <row r="105" spans="1:5" ht="39" customHeight="1" x14ac:dyDescent="0.2">
      <c r="A105" s="105" t="s">
        <v>32</v>
      </c>
      <c r="B105" s="106" t="s">
        <v>176</v>
      </c>
      <c r="C105" s="62" t="s">
        <v>36</v>
      </c>
      <c r="D105" s="109">
        <f>(((D41+(D41/12))*(4/12))*0.02)*C62</f>
        <v>1.5550744444444449</v>
      </c>
      <c r="E105" s="49"/>
    </row>
    <row r="106" spans="1:5" x14ac:dyDescent="0.2">
      <c r="A106" s="119" t="s">
        <v>58</v>
      </c>
      <c r="B106" s="119"/>
      <c r="C106" s="119"/>
      <c r="D106" s="61">
        <f>SUM(D97:D105)</f>
        <v>91.104464881715018</v>
      </c>
      <c r="E106" s="49"/>
    </row>
    <row r="107" spans="1:5" x14ac:dyDescent="0.2">
      <c r="A107" s="117"/>
      <c r="B107" s="115"/>
      <c r="C107" s="115"/>
      <c r="D107" s="116"/>
      <c r="E107" s="49"/>
    </row>
    <row r="108" spans="1:5" ht="16.5" customHeight="1" x14ac:dyDescent="0.2">
      <c r="A108" s="122" t="s">
        <v>59</v>
      </c>
      <c r="B108" s="122"/>
      <c r="C108" s="122"/>
      <c r="D108" s="122"/>
      <c r="E108" s="49"/>
    </row>
    <row r="109" spans="1:5" x14ac:dyDescent="0.2">
      <c r="A109" s="107" t="s">
        <v>60</v>
      </c>
      <c r="B109" s="119" t="s">
        <v>61</v>
      </c>
      <c r="C109" s="119"/>
      <c r="D109" s="107" t="s">
        <v>25</v>
      </c>
      <c r="E109" s="49"/>
    </row>
    <row r="110" spans="1:5" x14ac:dyDescent="0.2">
      <c r="A110" s="105" t="s">
        <v>26</v>
      </c>
      <c r="B110" s="121" t="s">
        <v>62</v>
      </c>
      <c r="C110" s="121"/>
      <c r="D110" s="109">
        <v>0</v>
      </c>
      <c r="E110" s="49"/>
    </row>
    <row r="111" spans="1:5" ht="12.75" customHeight="1" x14ac:dyDescent="0.2">
      <c r="A111" s="119" t="s">
        <v>63</v>
      </c>
      <c r="B111" s="119"/>
      <c r="C111" s="119"/>
      <c r="D111" s="61">
        <f>SUM(D110:D110)</f>
        <v>0</v>
      </c>
      <c r="E111" s="49"/>
    </row>
    <row r="112" spans="1:5" ht="12.75" customHeight="1" x14ac:dyDescent="0.2">
      <c r="A112" s="117"/>
      <c r="B112" s="115"/>
      <c r="C112" s="115"/>
      <c r="D112" s="116"/>
      <c r="E112" s="49"/>
    </row>
    <row r="113" spans="1:5" ht="15.75" customHeight="1" x14ac:dyDescent="0.2">
      <c r="A113" s="122" t="s">
        <v>64</v>
      </c>
      <c r="B113" s="122"/>
      <c r="C113" s="122"/>
      <c r="D113" s="122"/>
      <c r="E113" s="49"/>
    </row>
    <row r="114" spans="1:5" x14ac:dyDescent="0.2">
      <c r="A114" s="107">
        <v>4</v>
      </c>
      <c r="B114" s="119" t="s">
        <v>48</v>
      </c>
      <c r="C114" s="119"/>
      <c r="D114" s="107" t="s">
        <v>25</v>
      </c>
      <c r="E114" s="49"/>
    </row>
    <row r="115" spans="1:5" x14ac:dyDescent="0.2">
      <c r="A115" s="105" t="s">
        <v>56</v>
      </c>
      <c r="B115" s="121" t="s">
        <v>65</v>
      </c>
      <c r="C115" s="121"/>
      <c r="D115" s="109">
        <f>D106</f>
        <v>91.104464881715018</v>
      </c>
      <c r="E115" s="49"/>
    </row>
    <row r="116" spans="1:5" ht="16.5" customHeight="1" x14ac:dyDescent="0.2">
      <c r="A116" s="105" t="s">
        <v>60</v>
      </c>
      <c r="B116" s="121" t="s">
        <v>61</v>
      </c>
      <c r="C116" s="121"/>
      <c r="D116" s="109">
        <f>D111</f>
        <v>0</v>
      </c>
      <c r="E116" s="49"/>
    </row>
    <row r="117" spans="1:5" ht="16.5" customHeight="1" x14ac:dyDescent="0.2">
      <c r="A117" s="119" t="s">
        <v>50</v>
      </c>
      <c r="B117" s="119"/>
      <c r="C117" s="119"/>
      <c r="D117" s="61">
        <f>D115+D116</f>
        <v>91.104464881715018</v>
      </c>
      <c r="E117" s="49"/>
    </row>
    <row r="118" spans="1:5" x14ac:dyDescent="0.2">
      <c r="A118" s="117"/>
      <c r="B118" s="115"/>
      <c r="C118" s="115"/>
      <c r="D118" s="116"/>
      <c r="E118" s="49"/>
    </row>
    <row r="119" spans="1:5" ht="16.5" customHeight="1" x14ac:dyDescent="0.2">
      <c r="A119" s="120" t="s">
        <v>66</v>
      </c>
      <c r="B119" s="120"/>
      <c r="C119" s="120"/>
      <c r="D119" s="120"/>
      <c r="E119" s="49"/>
    </row>
    <row r="120" spans="1:5" x14ac:dyDescent="0.2">
      <c r="A120" s="107">
        <v>5</v>
      </c>
      <c r="B120" s="119" t="s">
        <v>67</v>
      </c>
      <c r="C120" s="119"/>
      <c r="D120" s="107" t="s">
        <v>25</v>
      </c>
      <c r="E120" s="49"/>
    </row>
    <row r="121" spans="1:5" x14ac:dyDescent="0.2">
      <c r="A121" s="105" t="s">
        <v>26</v>
      </c>
      <c r="B121" s="121" t="s">
        <v>68</v>
      </c>
      <c r="C121" s="121"/>
      <c r="D121" s="74">
        <f>UNIFORMES!K91</f>
        <v>152.34666666666666</v>
      </c>
      <c r="E121" s="49"/>
    </row>
    <row r="122" spans="1:5" ht="16.5" customHeight="1" x14ac:dyDescent="0.2">
      <c r="A122" s="105" t="s">
        <v>4</v>
      </c>
      <c r="B122" s="121" t="s">
        <v>69</v>
      </c>
      <c r="C122" s="121"/>
      <c r="D122" s="74">
        <v>0</v>
      </c>
      <c r="E122" s="49"/>
    </row>
    <row r="123" spans="1:5" ht="16.5" customHeight="1" x14ac:dyDescent="0.2">
      <c r="A123" s="105" t="s">
        <v>6</v>
      </c>
      <c r="B123" s="121" t="s">
        <v>70</v>
      </c>
      <c r="C123" s="121"/>
      <c r="D123" s="74">
        <v>0</v>
      </c>
      <c r="E123" s="49"/>
    </row>
    <row r="124" spans="1:5" ht="30" customHeight="1" x14ac:dyDescent="0.2">
      <c r="A124" s="105" t="s">
        <v>8</v>
      </c>
      <c r="B124" s="121" t="s">
        <v>71</v>
      </c>
      <c r="C124" s="121"/>
      <c r="D124" s="74">
        <v>0</v>
      </c>
      <c r="E124" s="49"/>
    </row>
    <row r="125" spans="1:5" ht="16.5" customHeight="1" x14ac:dyDescent="0.2">
      <c r="A125" s="105" t="s">
        <v>28</v>
      </c>
      <c r="B125" s="121" t="s">
        <v>72</v>
      </c>
      <c r="C125" s="121"/>
      <c r="D125" s="74">
        <v>0</v>
      </c>
      <c r="E125" s="49"/>
    </row>
    <row r="126" spans="1:5" ht="16.5" customHeight="1" x14ac:dyDescent="0.2">
      <c r="A126" s="119" t="s">
        <v>73</v>
      </c>
      <c r="B126" s="119"/>
      <c r="C126" s="119"/>
      <c r="D126" s="61">
        <f>SUM(D121:D125)</f>
        <v>152.34666666666666</v>
      </c>
      <c r="E126" s="49"/>
    </row>
    <row r="127" spans="1:5" x14ac:dyDescent="0.2">
      <c r="A127" s="117"/>
      <c r="B127" s="115"/>
      <c r="C127" s="115"/>
      <c r="D127" s="116"/>
      <c r="E127" s="49"/>
    </row>
    <row r="128" spans="1:5" ht="16.5" customHeight="1" x14ac:dyDescent="0.2">
      <c r="A128" s="120" t="s">
        <v>74</v>
      </c>
      <c r="B128" s="120"/>
      <c r="C128" s="120"/>
      <c r="D128" s="120"/>
      <c r="E128" s="49"/>
    </row>
    <row r="129" spans="1:5" x14ac:dyDescent="0.2">
      <c r="A129" s="107">
        <v>6</v>
      </c>
      <c r="B129" s="64" t="s">
        <v>75</v>
      </c>
      <c r="C129" s="107" t="s">
        <v>76</v>
      </c>
      <c r="D129" s="62" t="s">
        <v>25</v>
      </c>
      <c r="E129" s="49"/>
    </row>
    <row r="130" spans="1:5" x14ac:dyDescent="0.2">
      <c r="A130" s="105" t="s">
        <v>26</v>
      </c>
      <c r="B130" s="17" t="s">
        <v>77</v>
      </c>
      <c r="C130" s="80">
        <f>BDI!F15</f>
        <v>6.1633333333333325E-2</v>
      </c>
      <c r="D130" s="109">
        <f>D151*C130</f>
        <v>96.283786279465232</v>
      </c>
      <c r="E130" s="49"/>
    </row>
    <row r="131" spans="1:5" ht="44.25" customHeight="1" x14ac:dyDescent="0.2">
      <c r="A131" s="128" t="s">
        <v>237</v>
      </c>
      <c r="B131" s="139"/>
      <c r="C131" s="139"/>
      <c r="D131" s="140"/>
      <c r="E131" s="49"/>
    </row>
    <row r="132" spans="1:5" x14ac:dyDescent="0.2">
      <c r="A132" s="105" t="s">
        <v>4</v>
      </c>
      <c r="B132" s="17" t="s">
        <v>78</v>
      </c>
      <c r="C132" s="80">
        <f>BDI!F16</f>
        <v>5.6499999999999995E-2</v>
      </c>
      <c r="D132" s="109">
        <f>(D151+D130)*C132</f>
        <v>93.704510800773335</v>
      </c>
      <c r="E132" s="49"/>
    </row>
    <row r="133" spans="1:5" ht="42.75" customHeight="1" x14ac:dyDescent="0.2">
      <c r="A133" s="128" t="s">
        <v>238</v>
      </c>
      <c r="B133" s="139"/>
      <c r="C133" s="139"/>
      <c r="D133" s="140"/>
      <c r="E133" s="49"/>
    </row>
    <row r="134" spans="1:5" x14ac:dyDescent="0.2">
      <c r="A134" s="105" t="s">
        <v>6</v>
      </c>
      <c r="B134" s="17" t="s">
        <v>79</v>
      </c>
      <c r="C134" s="108"/>
      <c r="D134" s="105"/>
      <c r="E134" s="49"/>
    </row>
    <row r="135" spans="1:5" ht="41.25" customHeight="1" x14ac:dyDescent="0.2">
      <c r="A135" s="128" t="s">
        <v>239</v>
      </c>
      <c r="B135" s="139"/>
      <c r="C135" s="139"/>
      <c r="D135" s="140"/>
      <c r="E135" s="49"/>
    </row>
    <row r="136" spans="1:5" x14ac:dyDescent="0.2">
      <c r="A136" s="141"/>
      <c r="B136" s="17" t="s">
        <v>80</v>
      </c>
      <c r="C136" s="108"/>
      <c r="D136" s="105"/>
      <c r="E136" s="49"/>
    </row>
    <row r="137" spans="1:5" x14ac:dyDescent="0.2">
      <c r="A137" s="142"/>
      <c r="B137" s="17" t="s">
        <v>81</v>
      </c>
      <c r="C137" s="108">
        <v>1.6500000000000001E-2</v>
      </c>
      <c r="D137" s="109">
        <f>($D$130+$D$132+$D$151)/(1-($C$137+$C$138+$C$140))*C137</f>
        <v>33.135998344839237</v>
      </c>
      <c r="E137" s="49"/>
    </row>
    <row r="138" spans="1:5" ht="12.75" customHeight="1" x14ac:dyDescent="0.2">
      <c r="A138" s="142"/>
      <c r="B138" s="17" t="s">
        <v>82</v>
      </c>
      <c r="C138" s="108">
        <v>7.5999999999999998E-2</v>
      </c>
      <c r="D138" s="109">
        <f>($D$130+$D$132+$D$151)/(1-($C$137+$C$138+$C$140))*C138</f>
        <v>152.62641661865345</v>
      </c>
      <c r="E138" s="49"/>
    </row>
    <row r="139" spans="1:5" x14ac:dyDescent="0.2">
      <c r="A139" s="142"/>
      <c r="B139" s="17" t="s">
        <v>83</v>
      </c>
      <c r="C139" s="108"/>
      <c r="D139" s="105"/>
      <c r="E139" s="49"/>
    </row>
    <row r="140" spans="1:5" x14ac:dyDescent="0.2">
      <c r="A140" s="142"/>
      <c r="B140" s="17" t="s">
        <v>84</v>
      </c>
      <c r="C140" s="134">
        <v>3.5000000000000003E-2</v>
      </c>
      <c r="D140" s="135">
        <f>($D$130+$D$132+$D$151)/(1-($C$137+$C$138+$C$140))*C140</f>
        <v>70.288481337537775</v>
      </c>
      <c r="E140" s="49"/>
    </row>
    <row r="141" spans="1:5" x14ac:dyDescent="0.2">
      <c r="A141" s="143"/>
      <c r="B141" s="17" t="s">
        <v>85</v>
      </c>
      <c r="C141" s="134"/>
      <c r="D141" s="135">
        <f>($D$130+$D$132+$D$151)/(1-($C$137+$C$138+$C$140))*C141</f>
        <v>0</v>
      </c>
      <c r="E141" s="49"/>
    </row>
    <row r="142" spans="1:5" x14ac:dyDescent="0.2">
      <c r="A142" s="136" t="s">
        <v>86</v>
      </c>
      <c r="B142" s="137"/>
      <c r="C142" s="138"/>
      <c r="D142" s="71">
        <f>SUM(D130:D140)</f>
        <v>446.039193381269</v>
      </c>
      <c r="E142" s="49"/>
    </row>
    <row r="143" spans="1:5" ht="26.25" customHeight="1" x14ac:dyDescent="0.2">
      <c r="A143" s="114" t="s">
        <v>240</v>
      </c>
      <c r="B143" s="115"/>
      <c r="C143" s="115"/>
      <c r="D143" s="116"/>
      <c r="E143" s="49"/>
    </row>
    <row r="144" spans="1:5" x14ac:dyDescent="0.2">
      <c r="A144" s="120" t="s">
        <v>87</v>
      </c>
      <c r="B144" s="120"/>
      <c r="C144" s="120"/>
      <c r="D144" s="120"/>
      <c r="E144" s="49"/>
    </row>
    <row r="145" spans="1:5" ht="12.75" customHeight="1" x14ac:dyDescent="0.2">
      <c r="A145" s="72"/>
      <c r="B145" s="119" t="s">
        <v>88</v>
      </c>
      <c r="C145" s="119"/>
      <c r="D145" s="60" t="s">
        <v>89</v>
      </c>
      <c r="E145" s="49"/>
    </row>
    <row r="146" spans="1:5" x14ac:dyDescent="0.2">
      <c r="A146" s="105" t="s">
        <v>26</v>
      </c>
      <c r="B146" s="121" t="s">
        <v>90</v>
      </c>
      <c r="C146" s="121"/>
      <c r="D146" s="109">
        <f>D41</f>
        <v>541</v>
      </c>
      <c r="E146" s="49"/>
    </row>
    <row r="147" spans="1:5" x14ac:dyDescent="0.2">
      <c r="A147" s="105" t="s">
        <v>4</v>
      </c>
      <c r="B147" s="121" t="s">
        <v>91</v>
      </c>
      <c r="C147" s="121"/>
      <c r="D147" s="109">
        <f>D80</f>
        <v>739.00492980000001</v>
      </c>
      <c r="E147" s="49"/>
    </row>
    <row r="148" spans="1:5" ht="26.25" customHeight="1" x14ac:dyDescent="0.2">
      <c r="A148" s="105" t="s">
        <v>6</v>
      </c>
      <c r="B148" s="121" t="s">
        <v>92</v>
      </c>
      <c r="C148" s="121"/>
      <c r="D148" s="109">
        <f>D90</f>
        <v>38.747069199999999</v>
      </c>
      <c r="E148" s="49"/>
    </row>
    <row r="149" spans="1:5" ht="16.5" customHeight="1" x14ac:dyDescent="0.2">
      <c r="A149" s="105" t="s">
        <v>8</v>
      </c>
      <c r="B149" s="121" t="s">
        <v>93</v>
      </c>
      <c r="C149" s="121"/>
      <c r="D149" s="109">
        <f>D117</f>
        <v>91.104464881715018</v>
      </c>
      <c r="E149" s="49"/>
    </row>
    <row r="150" spans="1:5" ht="16.5" customHeight="1" x14ac:dyDescent="0.2">
      <c r="A150" s="105" t="s">
        <v>28</v>
      </c>
      <c r="B150" s="121" t="s">
        <v>94</v>
      </c>
      <c r="C150" s="121"/>
      <c r="D150" s="109">
        <f>D126</f>
        <v>152.34666666666666</v>
      </c>
      <c r="E150" s="49"/>
    </row>
    <row r="151" spans="1:5" ht="16.5" customHeight="1" x14ac:dyDescent="0.2">
      <c r="A151" s="118" t="s">
        <v>95</v>
      </c>
      <c r="B151" s="118"/>
      <c r="C151" s="118"/>
      <c r="D151" s="63">
        <f>SUM(D146:D150)</f>
        <v>1562.2031305483815</v>
      </c>
      <c r="E151" s="49"/>
    </row>
    <row r="152" spans="1:5" ht="16.5" customHeight="1" x14ac:dyDescent="0.2">
      <c r="A152" s="105" t="s">
        <v>29</v>
      </c>
      <c r="B152" s="121" t="s">
        <v>96</v>
      </c>
      <c r="C152" s="121"/>
      <c r="D152" s="109">
        <f>D142</f>
        <v>446.039193381269</v>
      </c>
      <c r="E152" s="49"/>
    </row>
    <row r="153" spans="1:5" ht="16.5" customHeight="1" x14ac:dyDescent="0.2">
      <c r="A153" s="119" t="s">
        <v>97</v>
      </c>
      <c r="B153" s="119"/>
      <c r="C153" s="119"/>
      <c r="D153" s="61">
        <f>SUM(D152+D151)</f>
        <v>2008.2423239296504</v>
      </c>
      <c r="E153" s="49"/>
    </row>
    <row r="154" spans="1:5" ht="16.5" customHeight="1" x14ac:dyDescent="0.2">
      <c r="A154" s="53"/>
      <c r="B154" s="53"/>
      <c r="C154" s="53"/>
      <c r="D154" s="54"/>
      <c r="E154" s="49"/>
    </row>
    <row r="155" spans="1:5" ht="16.5" customHeight="1" x14ac:dyDescent="0.2">
      <c r="E155" s="49"/>
    </row>
    <row r="156" spans="1:5" ht="16.5" customHeight="1" x14ac:dyDescent="0.2">
      <c r="E156" s="82"/>
    </row>
  </sheetData>
  <mergeCells count="127">
    <mergeCell ref="B148:C148"/>
    <mergeCell ref="B149:C149"/>
    <mergeCell ref="B150:C150"/>
    <mergeCell ref="A151:C151"/>
    <mergeCell ref="B152:C152"/>
    <mergeCell ref="A153:C153"/>
    <mergeCell ref="A142:C142"/>
    <mergeCell ref="A143:D143"/>
    <mergeCell ref="A144:D144"/>
    <mergeCell ref="B145:C145"/>
    <mergeCell ref="B146:C146"/>
    <mergeCell ref="B147:C147"/>
    <mergeCell ref="A128:D128"/>
    <mergeCell ref="A131:D131"/>
    <mergeCell ref="A133:D133"/>
    <mergeCell ref="A135:D135"/>
    <mergeCell ref="A136:A141"/>
    <mergeCell ref="C140:C141"/>
    <mergeCell ref="D140:D141"/>
    <mergeCell ref="B122:C122"/>
    <mergeCell ref="B123:C123"/>
    <mergeCell ref="B124:C124"/>
    <mergeCell ref="B125:C125"/>
    <mergeCell ref="A126:C126"/>
    <mergeCell ref="A127:D127"/>
    <mergeCell ref="B116:C116"/>
    <mergeCell ref="A117:C117"/>
    <mergeCell ref="A118:D118"/>
    <mergeCell ref="A119:D119"/>
    <mergeCell ref="B120:C120"/>
    <mergeCell ref="B121:C121"/>
    <mergeCell ref="B110:C110"/>
    <mergeCell ref="A111:C111"/>
    <mergeCell ref="A112:D112"/>
    <mergeCell ref="A113:D113"/>
    <mergeCell ref="B114:C114"/>
    <mergeCell ref="B115:C115"/>
    <mergeCell ref="B101:C101"/>
    <mergeCell ref="B102:C102"/>
    <mergeCell ref="A106:C106"/>
    <mergeCell ref="A107:D107"/>
    <mergeCell ref="A108:D108"/>
    <mergeCell ref="B109:C109"/>
    <mergeCell ref="A95:D95"/>
    <mergeCell ref="B96:C96"/>
    <mergeCell ref="B97:C97"/>
    <mergeCell ref="B98:C98"/>
    <mergeCell ref="B99:C99"/>
    <mergeCell ref="B100:C100"/>
    <mergeCell ref="B88:C88"/>
    <mergeCell ref="A90:C90"/>
    <mergeCell ref="A91:D91"/>
    <mergeCell ref="A92:D92"/>
    <mergeCell ref="A93:D93"/>
    <mergeCell ref="A94:C94"/>
    <mergeCell ref="A81:D81"/>
    <mergeCell ref="A82:D82"/>
    <mergeCell ref="B83:C83"/>
    <mergeCell ref="B84:C84"/>
    <mergeCell ref="B85:C85"/>
    <mergeCell ref="B87:C87"/>
    <mergeCell ref="A75:D75"/>
    <mergeCell ref="B76:C76"/>
    <mergeCell ref="B77:C77"/>
    <mergeCell ref="B78:C78"/>
    <mergeCell ref="B79:C79"/>
    <mergeCell ref="A80:C80"/>
    <mergeCell ref="B69:C69"/>
    <mergeCell ref="B70:C70"/>
    <mergeCell ref="B71:C71"/>
    <mergeCell ref="B72:C72"/>
    <mergeCell ref="A73:C73"/>
    <mergeCell ref="A74:D74"/>
    <mergeCell ref="A63:D63"/>
    <mergeCell ref="A64:D64"/>
    <mergeCell ref="B65:C65"/>
    <mergeCell ref="B66:C66"/>
    <mergeCell ref="B67:C67"/>
    <mergeCell ref="B68:C68"/>
    <mergeCell ref="A44:D44"/>
    <mergeCell ref="B45:C45"/>
    <mergeCell ref="A48:C48"/>
    <mergeCell ref="A50:C50"/>
    <mergeCell ref="A51:D51"/>
    <mergeCell ref="A52:D52"/>
    <mergeCell ref="B38:C38"/>
    <mergeCell ref="B39:C39"/>
    <mergeCell ref="B40:C40"/>
    <mergeCell ref="B41:C41"/>
    <mergeCell ref="A42:D42"/>
    <mergeCell ref="A43:D43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A29:D29"/>
    <mergeCell ref="A30:D30"/>
    <mergeCell ref="B31:C31"/>
    <mergeCell ref="A20:D20"/>
    <mergeCell ref="A21:D21"/>
    <mergeCell ref="A22:D22"/>
    <mergeCell ref="A23:D23"/>
    <mergeCell ref="B24:C24"/>
    <mergeCell ref="B25:C25"/>
    <mergeCell ref="B14:C14"/>
    <mergeCell ref="B15:C15"/>
    <mergeCell ref="A16:D16"/>
    <mergeCell ref="A17:D17"/>
    <mergeCell ref="B18:C18"/>
    <mergeCell ref="B19:C19"/>
    <mergeCell ref="B7:D7"/>
    <mergeCell ref="A8:D8"/>
    <mergeCell ref="A10:D10"/>
    <mergeCell ref="A11:D11"/>
    <mergeCell ref="B12:C12"/>
    <mergeCell ref="B13:C13"/>
    <mergeCell ref="A1:C1"/>
    <mergeCell ref="A2:D2"/>
    <mergeCell ref="A3:D3"/>
    <mergeCell ref="A4:D4"/>
    <mergeCell ref="A5:D5"/>
    <mergeCell ref="B6:D6"/>
  </mergeCells>
  <pageMargins left="0.51180555555555496" right="0.51180555555555496" top="0.78749999999999998" bottom="0.78749999999999998" header="0.51180555555555496" footer="0.51180555555555496"/>
  <pageSetup paperSize="9" scale="68" firstPageNumber="0" fitToHeight="0" orientation="portrait" horizontalDpi="0" verticalDpi="0" r:id="rId1"/>
  <rowBreaks count="3" manualBreakCount="3">
    <brk id="44" max="16383" man="1"/>
    <brk id="95" max="16383" man="1"/>
    <brk id="14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512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25</vt:i4>
      </vt:variant>
    </vt:vector>
  </HeadingPairs>
  <TitlesOfParts>
    <vt:vector size="41" baseType="lpstr">
      <vt:lpstr>RESUMO</vt:lpstr>
      <vt:lpstr>ITEM 01</vt:lpstr>
      <vt:lpstr>ITEM 02</vt:lpstr>
      <vt:lpstr>ITEM 03</vt:lpstr>
      <vt:lpstr>ITEM 04</vt:lpstr>
      <vt:lpstr>ITEM 05</vt:lpstr>
      <vt:lpstr>ITEM 06</vt:lpstr>
      <vt:lpstr>ITEM 07</vt:lpstr>
      <vt:lpstr>ITEM 08</vt:lpstr>
      <vt:lpstr>ITEM 09</vt:lpstr>
      <vt:lpstr>ITEM 10</vt:lpstr>
      <vt:lpstr>ITEM 11</vt:lpstr>
      <vt:lpstr>ITEM 12</vt:lpstr>
      <vt:lpstr>UNIFORMES</vt:lpstr>
      <vt:lpstr>BDI</vt:lpstr>
      <vt:lpstr>TRANSPORTE ALTERNATIVO</vt:lpstr>
      <vt:lpstr>'ITEM 01'!Area_de_impressao</vt:lpstr>
      <vt:lpstr>'ITEM 02'!Area_de_impressao</vt:lpstr>
      <vt:lpstr>'ITEM 03'!Area_de_impressao</vt:lpstr>
      <vt:lpstr>'ITEM 04'!Area_de_impressao</vt:lpstr>
      <vt:lpstr>'ITEM 05'!Area_de_impressao</vt:lpstr>
      <vt:lpstr>'ITEM 06'!Area_de_impressao</vt:lpstr>
      <vt:lpstr>'ITEM 07'!Area_de_impressao</vt:lpstr>
      <vt:lpstr>'ITEM 08'!Area_de_impressao</vt:lpstr>
      <vt:lpstr>'ITEM 09'!Area_de_impressao</vt:lpstr>
      <vt:lpstr>'ITEM 10'!Area_de_impressao</vt:lpstr>
      <vt:lpstr>'ITEM 11'!Area_de_impressao</vt:lpstr>
      <vt:lpstr>'ITEM 12'!Area_de_impressao</vt:lpstr>
      <vt:lpstr>UNIFORMES!Area_de_impressao</vt:lpstr>
      <vt:lpstr>'ITEM 01'!Titulos_de_impressao</vt:lpstr>
      <vt:lpstr>'ITEM 02'!Titulos_de_impressao</vt:lpstr>
      <vt:lpstr>'ITEM 03'!Titulos_de_impressao</vt:lpstr>
      <vt:lpstr>'ITEM 04'!Titulos_de_impressao</vt:lpstr>
      <vt:lpstr>'ITEM 05'!Titulos_de_impressao</vt:lpstr>
      <vt:lpstr>'ITEM 06'!Titulos_de_impressao</vt:lpstr>
      <vt:lpstr>'ITEM 07'!Titulos_de_impressao</vt:lpstr>
      <vt:lpstr>'ITEM 08'!Titulos_de_impressao</vt:lpstr>
      <vt:lpstr>'ITEM 09'!Titulos_de_impressao</vt:lpstr>
      <vt:lpstr>'ITEM 10'!Titulos_de_impressao</vt:lpstr>
      <vt:lpstr>'ITEM 11'!Titulos_de_impressao</vt:lpstr>
      <vt:lpstr>'ITEM 12'!Titulos_de_impressao</vt:lpstr>
    </vt:vector>
  </TitlesOfParts>
  <Company>ufgd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cogep</dc:creator>
  <cp:lastModifiedBy>Fabrício Geraldo dos Santos Rodrigues</cp:lastModifiedBy>
  <cp:revision>4</cp:revision>
  <cp:lastPrinted>2018-05-22T13:42:19Z</cp:lastPrinted>
  <dcterms:created xsi:type="dcterms:W3CDTF">2010-02-10T17:23:02Z</dcterms:created>
  <dcterms:modified xsi:type="dcterms:W3CDTF">2018-06-21T20:08:53Z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ufgd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